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filterPrivacy="1" defaultThemeVersion="124226"/>
  <xr:revisionPtr revIDLastSave="0" documentId="13_ncr:1_{2755C89D-4DD6-4260-B415-73C0BE721B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rçadoxRealizado" sheetId="4" r:id="rId1"/>
    <sheet name="Dez" sheetId="16" state="hidden" r:id="rId2"/>
    <sheet name="Nov" sheetId="15" state="hidden" r:id="rId3"/>
    <sheet name="Out" sheetId="14" state="hidden" r:id="rId4"/>
    <sheet name="Set" sheetId="13" state="hidden" r:id="rId5"/>
    <sheet name="Ago" sheetId="12" state="hidden" r:id="rId6"/>
    <sheet name="Jul" sheetId="11" state="hidden" r:id="rId7"/>
    <sheet name="Jun" sheetId="10" state="hidden" r:id="rId8"/>
    <sheet name="Mai" sheetId="9" state="hidden" r:id="rId9"/>
    <sheet name="Abr" sheetId="8" state="hidden" r:id="rId10"/>
    <sheet name="Mar" sheetId="7" state="hidden" r:id="rId11"/>
    <sheet name="Fev" sheetId="6" state="hidden" r:id="rId12"/>
    <sheet name="Jan" sheetId="5" state="hidden" r:id="rId13"/>
  </sheets>
  <definedNames>
    <definedName name="Z_2A615783_3277_495A_9546_A8E14568A1F3_.wvu.PrintArea" localSheetId="0" hidden="1">OrçadoxRealizado!$A$5:$B$36</definedName>
    <definedName name="Z_2A615783_3277_495A_9546_A8E14568A1F3_.wvu.PrintTitles" localSheetId="0" hidden="1">OrçadoxRealizado!#REF!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9" i="4" l="1"/>
  <c r="V158" i="4"/>
  <c r="V157" i="4"/>
  <c r="Q159" i="4"/>
  <c r="Q158" i="4"/>
  <c r="Q157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8" i="4"/>
  <c r="L157" i="4"/>
  <c r="G167" i="4"/>
  <c r="G166" i="4"/>
  <c r="G165" i="4"/>
  <c r="G164" i="4"/>
  <c r="G163" i="4"/>
  <c r="G162" i="4"/>
  <c r="G161" i="4"/>
  <c r="G160" i="4"/>
  <c r="G159" i="4"/>
  <c r="G158" i="4"/>
  <c r="G157" i="4"/>
  <c r="G175" i="4"/>
  <c r="G174" i="4"/>
  <c r="G173" i="4"/>
  <c r="G172" i="4"/>
  <c r="G171" i="4"/>
  <c r="G170" i="4"/>
  <c r="G169" i="4"/>
  <c r="G168" i="4"/>
  <c r="V172" i="4"/>
  <c r="V171" i="4"/>
  <c r="V170" i="4"/>
  <c r="V169" i="4"/>
  <c r="V164" i="4"/>
  <c r="V163" i="4"/>
  <c r="V162" i="4"/>
  <c r="V161" i="4"/>
  <c r="V160" i="4"/>
  <c r="X39" i="4"/>
  <c r="X38" i="4"/>
  <c r="X37" i="4"/>
  <c r="X36" i="4"/>
  <c r="X35" i="4"/>
  <c r="P128" i="16"/>
  <c r="U159" i="4"/>
  <c r="T159" i="4"/>
  <c r="U174" i="4"/>
  <c r="U173" i="4"/>
  <c r="U172" i="4"/>
  <c r="U171" i="4"/>
  <c r="U170" i="4"/>
  <c r="P271" i="16"/>
  <c r="P270" i="16"/>
  <c r="P269" i="16"/>
  <c r="P268" i="16"/>
  <c r="P267" i="16"/>
  <c r="U53" i="4" s="1"/>
  <c r="P275" i="16"/>
  <c r="P274" i="16"/>
  <c r="P273" i="16"/>
  <c r="P265" i="16"/>
  <c r="P264" i="16"/>
  <c r="P263" i="16"/>
  <c r="D16" i="4"/>
  <c r="P477" i="16" l="1"/>
  <c r="P476" i="16"/>
  <c r="P475" i="16"/>
  <c r="P473" i="16"/>
  <c r="P472" i="16"/>
  <c r="P471" i="16"/>
  <c r="P469" i="16"/>
  <c r="P468" i="16"/>
  <c r="P467" i="16"/>
  <c r="P465" i="16"/>
  <c r="P464" i="16"/>
  <c r="P463" i="16"/>
  <c r="P461" i="16"/>
  <c r="U38" i="4" s="1"/>
  <c r="P460" i="16"/>
  <c r="P459" i="16"/>
  <c r="P458" i="16"/>
  <c r="P456" i="16"/>
  <c r="U35" i="4" s="1"/>
  <c r="P455" i="16"/>
  <c r="P453" i="16"/>
  <c r="P452" i="16"/>
  <c r="P450" i="16"/>
  <c r="P449" i="16"/>
  <c r="P448" i="16"/>
  <c r="P447" i="16"/>
  <c r="U33" i="4" s="1"/>
  <c r="U161" i="4" s="1"/>
  <c r="P446" i="16"/>
  <c r="P444" i="16"/>
  <c r="P443" i="16"/>
  <c r="P442" i="16"/>
  <c r="P441" i="16"/>
  <c r="P440" i="16"/>
  <c r="P439" i="16"/>
  <c r="P438" i="16"/>
  <c r="P436" i="16"/>
  <c r="P435" i="16"/>
  <c r="P434" i="16"/>
  <c r="U129" i="4" s="1"/>
  <c r="P433" i="16"/>
  <c r="P432" i="16"/>
  <c r="P431" i="16"/>
  <c r="P430" i="16"/>
  <c r="P428" i="16"/>
  <c r="U83" i="4" s="1"/>
  <c r="P427" i="16"/>
  <c r="P426" i="16"/>
  <c r="P425" i="16"/>
  <c r="P424" i="16"/>
  <c r="P422" i="16"/>
  <c r="U126" i="4" s="1"/>
  <c r="P421" i="16"/>
  <c r="U125" i="4" s="1"/>
  <c r="P420" i="16"/>
  <c r="P419" i="16"/>
  <c r="P418" i="16"/>
  <c r="P417" i="16"/>
  <c r="P415" i="16"/>
  <c r="P414" i="16"/>
  <c r="P413" i="16"/>
  <c r="P412" i="16"/>
  <c r="P411" i="16"/>
  <c r="P409" i="16"/>
  <c r="P408" i="16"/>
  <c r="P406" i="16"/>
  <c r="P405" i="16"/>
  <c r="P404" i="16"/>
  <c r="P403" i="16"/>
  <c r="P402" i="16"/>
  <c r="P401" i="16"/>
  <c r="P400" i="16"/>
  <c r="P398" i="16"/>
  <c r="U121" i="4" s="1"/>
  <c r="P397" i="16"/>
  <c r="P396" i="16"/>
  <c r="P395" i="16"/>
  <c r="P394" i="16"/>
  <c r="P392" i="16"/>
  <c r="P391" i="16"/>
  <c r="P389" i="16"/>
  <c r="P388" i="16"/>
  <c r="P387" i="16"/>
  <c r="P386" i="16"/>
  <c r="P385" i="16"/>
  <c r="U113" i="4" s="1"/>
  <c r="P383" i="16"/>
  <c r="P382" i="16"/>
  <c r="P380" i="16"/>
  <c r="P379" i="16"/>
  <c r="P378" i="16"/>
  <c r="U111" i="4" s="1"/>
  <c r="P377" i="16"/>
  <c r="P376" i="16"/>
  <c r="P375" i="16"/>
  <c r="P373" i="16"/>
  <c r="P372" i="16"/>
  <c r="P371" i="16"/>
  <c r="P370" i="16"/>
  <c r="P369" i="16"/>
  <c r="P367" i="16"/>
  <c r="P366" i="16"/>
  <c r="P364" i="16"/>
  <c r="P363" i="16"/>
  <c r="P361" i="16"/>
  <c r="P360" i="16"/>
  <c r="U91" i="4" s="1"/>
  <c r="P358" i="16"/>
  <c r="P357" i="16"/>
  <c r="U89" i="4" s="1"/>
  <c r="P355" i="16"/>
  <c r="P354" i="16"/>
  <c r="P353" i="16"/>
  <c r="P352" i="16"/>
  <c r="P351" i="16"/>
  <c r="P350" i="16"/>
  <c r="P349" i="16"/>
  <c r="P348" i="16"/>
  <c r="P347" i="16"/>
  <c r="P346" i="16"/>
  <c r="P345" i="16"/>
  <c r="P344" i="16"/>
  <c r="U88" i="4" s="1"/>
  <c r="P343" i="16"/>
  <c r="P342" i="16"/>
  <c r="P341" i="16"/>
  <c r="P339" i="16"/>
  <c r="P338" i="16"/>
  <c r="P336" i="16"/>
  <c r="P335" i="16"/>
  <c r="P334" i="16"/>
  <c r="P333" i="16"/>
  <c r="P332" i="16"/>
  <c r="P331" i="16"/>
  <c r="P330" i="16"/>
  <c r="P329" i="16"/>
  <c r="P328" i="16"/>
  <c r="P327" i="16"/>
  <c r="P326" i="16"/>
  <c r="P325" i="16"/>
  <c r="P324" i="16"/>
  <c r="P323" i="16"/>
  <c r="P322" i="16"/>
  <c r="P321" i="16"/>
  <c r="P320" i="16"/>
  <c r="P319" i="16"/>
  <c r="P318" i="16"/>
  <c r="U78" i="4" s="1"/>
  <c r="P316" i="16"/>
  <c r="P315" i="16"/>
  <c r="P314" i="16"/>
  <c r="P313" i="16"/>
  <c r="P312" i="16"/>
  <c r="P311" i="16"/>
  <c r="P310" i="16"/>
  <c r="U77" i="4" s="1"/>
  <c r="P308" i="16"/>
  <c r="P307" i="16"/>
  <c r="P306" i="16"/>
  <c r="P305" i="16"/>
  <c r="P304" i="16"/>
  <c r="P303" i="16"/>
  <c r="P302" i="16"/>
  <c r="U76" i="4" s="1"/>
  <c r="P300" i="16"/>
  <c r="P299" i="16"/>
  <c r="P298" i="16"/>
  <c r="U74" i="4" s="1"/>
  <c r="P296" i="16"/>
  <c r="U73" i="4" s="1"/>
  <c r="P295" i="16"/>
  <c r="U69" i="4" s="1"/>
  <c r="P294" i="16"/>
  <c r="U72" i="4" s="1"/>
  <c r="P293" i="16"/>
  <c r="U70" i="4" s="1"/>
  <c r="P292" i="16"/>
  <c r="P290" i="16"/>
  <c r="U81" i="4" s="1"/>
  <c r="P289" i="16"/>
  <c r="P288" i="16"/>
  <c r="P287" i="16"/>
  <c r="P286" i="16"/>
  <c r="P284" i="16"/>
  <c r="P283" i="16"/>
  <c r="U61" i="4" s="1"/>
  <c r="P282" i="16"/>
  <c r="U59" i="4" s="1"/>
  <c r="P281" i="16"/>
  <c r="U65" i="4" s="1"/>
  <c r="P280" i="16"/>
  <c r="U58" i="4" s="1"/>
  <c r="P279" i="16"/>
  <c r="U62" i="4" s="1"/>
  <c r="P278" i="16"/>
  <c r="U64" i="4" s="1"/>
  <c r="P277" i="16"/>
  <c r="U60" i="4" s="1"/>
  <c r="P276" i="16"/>
  <c r="U63" i="4" s="1"/>
  <c r="P262" i="16"/>
  <c r="P261" i="16"/>
  <c r="P260" i="16"/>
  <c r="P259" i="16"/>
  <c r="P258" i="16"/>
  <c r="P257" i="16"/>
  <c r="P256" i="16"/>
  <c r="P255" i="16"/>
  <c r="P254" i="16"/>
  <c r="P253" i="16"/>
  <c r="P252" i="16"/>
  <c r="P251" i="16"/>
  <c r="P250" i="16"/>
  <c r="U50" i="4" s="1"/>
  <c r="P248" i="16"/>
  <c r="P247" i="16"/>
  <c r="P246" i="16"/>
  <c r="P245" i="16"/>
  <c r="P244" i="16"/>
  <c r="P243" i="16"/>
  <c r="P242" i="16"/>
  <c r="P241" i="16"/>
  <c r="P240" i="16"/>
  <c r="P239" i="16"/>
  <c r="P238" i="16"/>
  <c r="P237" i="16"/>
  <c r="U49" i="4" s="1"/>
  <c r="P236" i="16"/>
  <c r="P234" i="16"/>
  <c r="P233" i="16"/>
  <c r="P232" i="16"/>
  <c r="P231" i="16"/>
  <c r="P230" i="16"/>
  <c r="P229" i="16"/>
  <c r="P228" i="16"/>
  <c r="P227" i="16"/>
  <c r="U47" i="4" s="1"/>
  <c r="P226" i="16"/>
  <c r="P225" i="16"/>
  <c r="P224" i="16"/>
  <c r="P223" i="16"/>
  <c r="P222" i="16"/>
  <c r="P221" i="16"/>
  <c r="P220" i="16"/>
  <c r="P219" i="16"/>
  <c r="P218" i="16"/>
  <c r="P217" i="16"/>
  <c r="P216" i="16"/>
  <c r="U46" i="4" s="1"/>
  <c r="P215" i="16"/>
  <c r="P214" i="16"/>
  <c r="P213" i="16"/>
  <c r="P212" i="16"/>
  <c r="U7" i="4"/>
  <c r="U160" i="4" s="1"/>
  <c r="U158" i="4" s="1"/>
  <c r="U37" i="4" l="1"/>
  <c r="U162" i="4" s="1"/>
  <c r="U18" i="4"/>
  <c r="C68" i="4"/>
  <c r="C80" i="4"/>
  <c r="C66" i="4" s="1"/>
  <c r="T160" i="4" l="1"/>
  <c r="T158" i="4" s="1"/>
  <c r="T174" i="4" l="1"/>
  <c r="T173" i="4"/>
  <c r="T172" i="4"/>
  <c r="T171" i="4" l="1"/>
  <c r="T170" i="4"/>
  <c r="P472" i="15" l="1"/>
  <c r="P471" i="15"/>
  <c r="P470" i="15"/>
  <c r="P468" i="15"/>
  <c r="P467" i="15"/>
  <c r="P466" i="15"/>
  <c r="P464" i="15"/>
  <c r="P463" i="15"/>
  <c r="P462" i="15"/>
  <c r="P460" i="15"/>
  <c r="P459" i="15"/>
  <c r="P458" i="15"/>
  <c r="P456" i="15"/>
  <c r="T38" i="4" s="1"/>
  <c r="P455" i="15"/>
  <c r="P454" i="15"/>
  <c r="P453" i="15"/>
  <c r="P451" i="15"/>
  <c r="P450" i="15"/>
  <c r="T35" i="4" s="1"/>
  <c r="P448" i="15"/>
  <c r="P447" i="15"/>
  <c r="P445" i="15"/>
  <c r="P444" i="15"/>
  <c r="P443" i="15"/>
  <c r="P442" i="15"/>
  <c r="T33" i="4" s="1"/>
  <c r="T161" i="4" s="1"/>
  <c r="P441" i="15"/>
  <c r="P439" i="15"/>
  <c r="P438" i="15"/>
  <c r="P437" i="15"/>
  <c r="P436" i="15"/>
  <c r="P435" i="15"/>
  <c r="P434" i="15"/>
  <c r="P433" i="15"/>
  <c r="P431" i="15"/>
  <c r="P430" i="15"/>
  <c r="P429" i="15"/>
  <c r="T129" i="4" s="1"/>
  <c r="P428" i="15"/>
  <c r="P427" i="15"/>
  <c r="P426" i="15"/>
  <c r="P425" i="15"/>
  <c r="P423" i="15"/>
  <c r="T83" i="4" s="1"/>
  <c r="P422" i="15"/>
  <c r="P421" i="15"/>
  <c r="P420" i="15"/>
  <c r="P419" i="15"/>
  <c r="P417" i="15"/>
  <c r="T126" i="4" s="1"/>
  <c r="P416" i="15"/>
  <c r="T125" i="4" s="1"/>
  <c r="P415" i="15"/>
  <c r="P414" i="15"/>
  <c r="P413" i="15"/>
  <c r="P412" i="15"/>
  <c r="P410" i="15"/>
  <c r="P409" i="15"/>
  <c r="P408" i="15"/>
  <c r="P407" i="15"/>
  <c r="P406" i="15"/>
  <c r="P404" i="15"/>
  <c r="P403" i="15"/>
  <c r="P401" i="15"/>
  <c r="P400" i="15"/>
  <c r="P399" i="15"/>
  <c r="P398" i="15"/>
  <c r="P397" i="15"/>
  <c r="P396" i="15"/>
  <c r="P395" i="15"/>
  <c r="T122" i="4" s="1"/>
  <c r="P393" i="15"/>
  <c r="P392" i="15"/>
  <c r="T121" i="4" s="1"/>
  <c r="P391" i="15"/>
  <c r="P390" i="15"/>
  <c r="P389" i="15"/>
  <c r="P387" i="15"/>
  <c r="P386" i="15"/>
  <c r="P384" i="15"/>
  <c r="P383" i="15"/>
  <c r="P382" i="15"/>
  <c r="P381" i="15"/>
  <c r="P380" i="15"/>
  <c r="T113" i="4" s="1"/>
  <c r="P378" i="15"/>
  <c r="P377" i="15"/>
  <c r="P375" i="15"/>
  <c r="P374" i="15"/>
  <c r="P373" i="15"/>
  <c r="T111" i="4" s="1"/>
  <c r="P372" i="15"/>
  <c r="P371" i="15"/>
  <c r="P370" i="15"/>
  <c r="P368" i="15"/>
  <c r="P367" i="15"/>
  <c r="P366" i="15"/>
  <c r="P365" i="15"/>
  <c r="P364" i="15"/>
  <c r="P362" i="15"/>
  <c r="P361" i="15"/>
  <c r="P359" i="15"/>
  <c r="P358" i="15"/>
  <c r="P356" i="15"/>
  <c r="P355" i="15"/>
  <c r="T91" i="4" s="1"/>
  <c r="P353" i="15"/>
  <c r="P352" i="15"/>
  <c r="T89" i="4" s="1"/>
  <c r="P350" i="15"/>
  <c r="P349" i="15"/>
  <c r="P348" i="15"/>
  <c r="P347" i="15"/>
  <c r="P346" i="15"/>
  <c r="P345" i="15"/>
  <c r="P344" i="15"/>
  <c r="P343" i="15"/>
  <c r="P342" i="15"/>
  <c r="P341" i="15"/>
  <c r="P340" i="15"/>
  <c r="P339" i="15"/>
  <c r="T88" i="4" s="1"/>
  <c r="P338" i="15"/>
  <c r="P337" i="15"/>
  <c r="P336" i="15"/>
  <c r="P334" i="15"/>
  <c r="P333" i="15"/>
  <c r="P331" i="15"/>
  <c r="P330" i="15"/>
  <c r="P329" i="15"/>
  <c r="P328" i="15"/>
  <c r="P327" i="15"/>
  <c r="P326" i="15"/>
  <c r="P325" i="15"/>
  <c r="P324" i="15"/>
  <c r="P323" i="15"/>
  <c r="P322" i="15"/>
  <c r="P321" i="15"/>
  <c r="P320" i="15"/>
  <c r="P319" i="15"/>
  <c r="T79" i="4" s="1"/>
  <c r="P318" i="15"/>
  <c r="P317" i="15"/>
  <c r="P316" i="15"/>
  <c r="P315" i="15"/>
  <c r="P314" i="15"/>
  <c r="P313" i="15"/>
  <c r="T78" i="4" s="1"/>
  <c r="P311" i="15"/>
  <c r="P310" i="15"/>
  <c r="P309" i="15"/>
  <c r="P308" i="15"/>
  <c r="P307" i="15"/>
  <c r="P306" i="15"/>
  <c r="P305" i="15"/>
  <c r="T77" i="4" s="1"/>
  <c r="P303" i="15"/>
  <c r="P302" i="15"/>
  <c r="P301" i="15"/>
  <c r="P300" i="15"/>
  <c r="P299" i="15"/>
  <c r="P298" i="15"/>
  <c r="P297" i="15"/>
  <c r="T76" i="4" s="1"/>
  <c r="P295" i="15"/>
  <c r="P294" i="15"/>
  <c r="P293" i="15"/>
  <c r="T74" i="4" s="1"/>
  <c r="P291" i="15"/>
  <c r="T73" i="4" s="1"/>
  <c r="P290" i="15"/>
  <c r="T69" i="4" s="1"/>
  <c r="P289" i="15"/>
  <c r="T72" i="4" s="1"/>
  <c r="P288" i="15"/>
  <c r="T70" i="4" s="1"/>
  <c r="P287" i="15"/>
  <c r="P285" i="15"/>
  <c r="T81" i="4" s="1"/>
  <c r="P284" i="15"/>
  <c r="P283" i="15"/>
  <c r="P282" i="15"/>
  <c r="P281" i="15"/>
  <c r="P279" i="15"/>
  <c r="P278" i="15"/>
  <c r="T61" i="4" s="1"/>
  <c r="P277" i="15"/>
  <c r="T59" i="4" s="1"/>
  <c r="P276" i="15"/>
  <c r="T65" i="4" s="1"/>
  <c r="P275" i="15"/>
  <c r="T58" i="4" s="1"/>
  <c r="P274" i="15"/>
  <c r="T62" i="4" s="1"/>
  <c r="P273" i="15"/>
  <c r="T64" i="4" s="1"/>
  <c r="P272" i="15"/>
  <c r="T60" i="4" s="1"/>
  <c r="P271" i="15"/>
  <c r="T63" i="4" s="1"/>
  <c r="P270" i="15"/>
  <c r="P269" i="15"/>
  <c r="P268" i="15"/>
  <c r="P266" i="15"/>
  <c r="P265" i="15"/>
  <c r="P264" i="15"/>
  <c r="P263" i="15"/>
  <c r="T53" i="4" s="1"/>
  <c r="P262" i="15"/>
  <c r="P260" i="15"/>
  <c r="P259" i="15"/>
  <c r="P258" i="15"/>
  <c r="P257" i="15"/>
  <c r="P256" i="15"/>
  <c r="P255" i="15"/>
  <c r="P254" i="15"/>
  <c r="P253" i="15"/>
  <c r="P252" i="15"/>
  <c r="P251" i="15"/>
  <c r="P250" i="15"/>
  <c r="P249" i="15"/>
  <c r="P248" i="15"/>
  <c r="P247" i="15"/>
  <c r="P246" i="15"/>
  <c r="P245" i="15"/>
  <c r="T50" i="4" s="1"/>
  <c r="P243" i="15"/>
  <c r="P242" i="15"/>
  <c r="P241" i="15"/>
  <c r="P240" i="15"/>
  <c r="P239" i="15"/>
  <c r="P238" i="15"/>
  <c r="P237" i="15"/>
  <c r="P236" i="15"/>
  <c r="P235" i="15"/>
  <c r="P234" i="15"/>
  <c r="P233" i="15"/>
  <c r="P232" i="15"/>
  <c r="T49" i="4" s="1"/>
  <c r="P231" i="15"/>
  <c r="P229" i="15"/>
  <c r="P228" i="15"/>
  <c r="P227" i="15"/>
  <c r="P226" i="15"/>
  <c r="P225" i="15"/>
  <c r="P224" i="15"/>
  <c r="P223" i="15"/>
  <c r="P222" i="15"/>
  <c r="T47" i="4" s="1"/>
  <c r="P221" i="15"/>
  <c r="P220" i="15"/>
  <c r="P219" i="15"/>
  <c r="P218" i="15"/>
  <c r="P217" i="15"/>
  <c r="P216" i="15"/>
  <c r="P215" i="15"/>
  <c r="P214" i="15"/>
  <c r="P213" i="15"/>
  <c r="P212" i="15"/>
  <c r="P211" i="15"/>
  <c r="T46" i="4" s="1"/>
  <c r="P210" i="15"/>
  <c r="P209" i="15"/>
  <c r="P208" i="15"/>
  <c r="P207" i="15"/>
  <c r="T37" i="4" l="1"/>
  <c r="T18" i="4"/>
  <c r="S174" i="4"/>
  <c r="S173" i="4"/>
  <c r="S172" i="4"/>
  <c r="S171" i="4"/>
  <c r="S170" i="4"/>
  <c r="S159" i="4"/>
  <c r="P470" i="14" l="1"/>
  <c r="P469" i="14"/>
  <c r="P468" i="14"/>
  <c r="P466" i="14"/>
  <c r="P465" i="14"/>
  <c r="P464" i="14"/>
  <c r="P462" i="14"/>
  <c r="S19" i="4" s="1"/>
  <c r="P461" i="14"/>
  <c r="P460" i="14"/>
  <c r="P458" i="14"/>
  <c r="P457" i="14"/>
  <c r="P456" i="14"/>
  <c r="P454" i="14"/>
  <c r="P453" i="14"/>
  <c r="P452" i="14"/>
  <c r="P451" i="14"/>
  <c r="P449" i="14"/>
  <c r="S35" i="4" s="1"/>
  <c r="P448" i="14"/>
  <c r="P446" i="14"/>
  <c r="P445" i="14"/>
  <c r="P443" i="14"/>
  <c r="P442" i="14"/>
  <c r="P441" i="14"/>
  <c r="P440" i="14"/>
  <c r="S33" i="4" s="1"/>
  <c r="P439" i="14"/>
  <c r="P437" i="14"/>
  <c r="P436" i="14"/>
  <c r="P435" i="14"/>
  <c r="P434" i="14"/>
  <c r="P433" i="14"/>
  <c r="P432" i="14"/>
  <c r="P431" i="14"/>
  <c r="P429" i="14"/>
  <c r="P428" i="14"/>
  <c r="P427" i="14"/>
  <c r="S129" i="4" s="1"/>
  <c r="P426" i="14"/>
  <c r="P425" i="14"/>
  <c r="P424" i="14"/>
  <c r="P423" i="14"/>
  <c r="P421" i="14"/>
  <c r="P420" i="14"/>
  <c r="P419" i="14"/>
  <c r="P418" i="14"/>
  <c r="P417" i="14"/>
  <c r="P415" i="14"/>
  <c r="S83" i="4" s="1"/>
  <c r="P414" i="14"/>
  <c r="P413" i="14"/>
  <c r="P412" i="14"/>
  <c r="P411" i="14"/>
  <c r="P409" i="14"/>
  <c r="S126" i="4" s="1"/>
  <c r="P408" i="14"/>
  <c r="S125" i="4" s="1"/>
  <c r="P407" i="14"/>
  <c r="P406" i="14"/>
  <c r="P405" i="14"/>
  <c r="P404" i="14"/>
  <c r="P402" i="14"/>
  <c r="S105" i="4" s="1"/>
  <c r="P401" i="14"/>
  <c r="P400" i="14"/>
  <c r="P399" i="14"/>
  <c r="P398" i="14"/>
  <c r="P396" i="14"/>
  <c r="P395" i="14"/>
  <c r="P393" i="14"/>
  <c r="P392" i="14"/>
  <c r="P391" i="14"/>
  <c r="P389" i="14"/>
  <c r="S121" i="4" s="1"/>
  <c r="P388" i="14"/>
  <c r="P387" i="14"/>
  <c r="P386" i="14"/>
  <c r="P385" i="14"/>
  <c r="P383" i="14"/>
  <c r="P382" i="14"/>
  <c r="P380" i="14"/>
  <c r="P379" i="14"/>
  <c r="P378" i="14"/>
  <c r="P377" i="14"/>
  <c r="P376" i="14"/>
  <c r="S113" i="4" s="1"/>
  <c r="P374" i="14"/>
  <c r="P373" i="14"/>
  <c r="P371" i="14"/>
  <c r="P370" i="14"/>
  <c r="P369" i="14"/>
  <c r="S111" i="4" s="1"/>
  <c r="P368" i="14"/>
  <c r="P367" i="14"/>
  <c r="P366" i="14"/>
  <c r="P364" i="14"/>
  <c r="P363" i="14"/>
  <c r="P362" i="14"/>
  <c r="P361" i="14"/>
  <c r="P360" i="14"/>
  <c r="P358" i="14"/>
  <c r="S92" i="4" s="1"/>
  <c r="P357" i="14"/>
  <c r="P355" i="14"/>
  <c r="P354" i="14"/>
  <c r="P352" i="14"/>
  <c r="S91" i="4" s="1"/>
  <c r="P351" i="14"/>
  <c r="P349" i="14"/>
  <c r="S89" i="4" s="1"/>
  <c r="P348" i="14"/>
  <c r="P346" i="14"/>
  <c r="P345" i="14"/>
  <c r="P344" i="14"/>
  <c r="P343" i="14"/>
  <c r="P342" i="14"/>
  <c r="P341" i="14"/>
  <c r="P340" i="14"/>
  <c r="P339" i="14"/>
  <c r="P338" i="14"/>
  <c r="P337" i="14"/>
  <c r="P336" i="14"/>
  <c r="P335" i="14"/>
  <c r="S88" i="4" s="1"/>
  <c r="P334" i="14"/>
  <c r="P333" i="14"/>
  <c r="P332" i="14"/>
  <c r="P330" i="14"/>
  <c r="P329" i="14"/>
  <c r="P327" i="14"/>
  <c r="P326" i="14"/>
  <c r="P325" i="14"/>
  <c r="P324" i="14"/>
  <c r="P323" i="14"/>
  <c r="P322" i="14"/>
  <c r="P321" i="14"/>
  <c r="P320" i="14"/>
  <c r="P319" i="14"/>
  <c r="P318" i="14"/>
  <c r="P317" i="14"/>
  <c r="P316" i="14"/>
  <c r="P315" i="14"/>
  <c r="P314" i="14"/>
  <c r="P313" i="14"/>
  <c r="P312" i="14"/>
  <c r="P311" i="14"/>
  <c r="P310" i="14"/>
  <c r="S78" i="4" s="1"/>
  <c r="P308" i="14"/>
  <c r="P307" i="14"/>
  <c r="P306" i="14"/>
  <c r="P305" i="14"/>
  <c r="P304" i="14"/>
  <c r="P303" i="14"/>
  <c r="P302" i="14"/>
  <c r="S77" i="4" s="1"/>
  <c r="P300" i="14"/>
  <c r="P299" i="14"/>
  <c r="P298" i="14"/>
  <c r="P297" i="14"/>
  <c r="P296" i="14"/>
  <c r="P295" i="14"/>
  <c r="P294" i="14"/>
  <c r="S76" i="4" s="1"/>
  <c r="P292" i="14"/>
  <c r="P291" i="14"/>
  <c r="P290" i="14"/>
  <c r="S74" i="4" s="1"/>
  <c r="P288" i="14"/>
  <c r="S73" i="4" s="1"/>
  <c r="P287" i="14"/>
  <c r="S69" i="4" s="1"/>
  <c r="P286" i="14"/>
  <c r="S72" i="4" s="1"/>
  <c r="P285" i="14"/>
  <c r="S70" i="4" s="1"/>
  <c r="P284" i="14"/>
  <c r="P282" i="14"/>
  <c r="S81" i="4" s="1"/>
  <c r="P281" i="14"/>
  <c r="P280" i="14"/>
  <c r="P279" i="14"/>
  <c r="P278" i="14"/>
  <c r="P276" i="14"/>
  <c r="P275" i="14"/>
  <c r="S61" i="4" s="1"/>
  <c r="P274" i="14"/>
  <c r="S59" i="4" s="1"/>
  <c r="P273" i="14"/>
  <c r="S65" i="4" s="1"/>
  <c r="P272" i="14"/>
  <c r="S58" i="4" s="1"/>
  <c r="P271" i="14"/>
  <c r="S62" i="4" s="1"/>
  <c r="P270" i="14"/>
  <c r="S64" i="4" s="1"/>
  <c r="P269" i="14"/>
  <c r="S60" i="4" s="1"/>
  <c r="P268" i="14"/>
  <c r="S63" i="4" s="1"/>
  <c r="P267" i="14"/>
  <c r="P266" i="14"/>
  <c r="P265" i="14"/>
  <c r="P263" i="14"/>
  <c r="P262" i="14"/>
  <c r="P261" i="14"/>
  <c r="P260" i="14"/>
  <c r="S53" i="4" s="1"/>
  <c r="P259" i="14"/>
  <c r="P257" i="14"/>
  <c r="P256" i="14"/>
  <c r="P255" i="14"/>
  <c r="P254" i="14"/>
  <c r="P253" i="14"/>
  <c r="P252" i="14"/>
  <c r="P251" i="14"/>
  <c r="P250" i="14"/>
  <c r="P249" i="14"/>
  <c r="P248" i="14"/>
  <c r="P247" i="14"/>
  <c r="P246" i="14"/>
  <c r="P245" i="14"/>
  <c r="P244" i="14"/>
  <c r="P243" i="14"/>
  <c r="P242" i="14"/>
  <c r="S50" i="4" s="1"/>
  <c r="P240" i="14"/>
  <c r="P239" i="14"/>
  <c r="P238" i="14"/>
  <c r="P237" i="14"/>
  <c r="P236" i="14"/>
  <c r="P235" i="14"/>
  <c r="P234" i="14"/>
  <c r="P233" i="14"/>
  <c r="P232" i="14"/>
  <c r="P231" i="14"/>
  <c r="P230" i="14"/>
  <c r="P229" i="14"/>
  <c r="S49" i="4" s="1"/>
  <c r="P228" i="14"/>
  <c r="P226" i="14"/>
  <c r="P225" i="14"/>
  <c r="P224" i="14"/>
  <c r="P223" i="14"/>
  <c r="P222" i="14"/>
  <c r="P221" i="14"/>
  <c r="P220" i="14"/>
  <c r="P219" i="14"/>
  <c r="S47" i="4" s="1"/>
  <c r="P217" i="14"/>
  <c r="P216" i="14"/>
  <c r="P215" i="14"/>
  <c r="P214" i="14"/>
  <c r="P213" i="14"/>
  <c r="P212" i="14"/>
  <c r="P211" i="14"/>
  <c r="P210" i="14"/>
  <c r="P209" i="14"/>
  <c r="P208" i="14"/>
  <c r="S46" i="4" s="1"/>
  <c r="P207" i="14"/>
  <c r="P206" i="14"/>
  <c r="P205" i="14"/>
  <c r="P204" i="14"/>
  <c r="S37" i="4" l="1"/>
  <c r="S18" i="4"/>
  <c r="S38" i="4"/>
  <c r="S161" i="4" s="1"/>
  <c r="X167" i="4"/>
  <c r="P134" i="4" l="1"/>
  <c r="P174" i="4" l="1"/>
  <c r="P173" i="4"/>
  <c r="P172" i="4"/>
  <c r="P171" i="4"/>
  <c r="P170" i="4"/>
  <c r="P159" i="4"/>
  <c r="L434" i="13" l="1"/>
  <c r="L433" i="13"/>
  <c r="L432" i="13"/>
  <c r="L430" i="13"/>
  <c r="L429" i="13"/>
  <c r="L428" i="13"/>
  <c r="L426" i="13"/>
  <c r="P19" i="4" s="1"/>
  <c r="L425" i="13"/>
  <c r="L424" i="13"/>
  <c r="L422" i="13"/>
  <c r="L421" i="13"/>
  <c r="L420" i="13"/>
  <c r="L419" i="13"/>
  <c r="L417" i="13"/>
  <c r="P35" i="4" s="1"/>
  <c r="L416" i="13"/>
  <c r="L414" i="13"/>
  <c r="L413" i="13"/>
  <c r="L411" i="13"/>
  <c r="L410" i="13"/>
  <c r="L409" i="13"/>
  <c r="L408" i="13"/>
  <c r="L407" i="13"/>
  <c r="L405" i="13"/>
  <c r="L404" i="13"/>
  <c r="L403" i="13"/>
  <c r="L402" i="13"/>
  <c r="L401" i="13"/>
  <c r="L400" i="13"/>
  <c r="L399" i="13"/>
  <c r="L397" i="13"/>
  <c r="L396" i="13"/>
  <c r="L395" i="13"/>
  <c r="L394" i="13"/>
  <c r="P129" i="4" s="1"/>
  <c r="L393" i="13"/>
  <c r="L392" i="13"/>
  <c r="L391" i="13"/>
  <c r="L389" i="13"/>
  <c r="P83" i="4" s="1"/>
  <c r="L388" i="13"/>
  <c r="L387" i="13"/>
  <c r="L386" i="13"/>
  <c r="L385" i="13"/>
  <c r="L383" i="13"/>
  <c r="P126" i="4" s="1"/>
  <c r="L382" i="13"/>
  <c r="P125" i="4" s="1"/>
  <c r="L381" i="13"/>
  <c r="L380" i="13"/>
  <c r="L379" i="13"/>
  <c r="L378" i="13"/>
  <c r="L376" i="13"/>
  <c r="P109" i="4" s="1"/>
  <c r="L375" i="13"/>
  <c r="L374" i="13"/>
  <c r="L373" i="13"/>
  <c r="L372" i="13"/>
  <c r="L370" i="13"/>
  <c r="L369" i="13"/>
  <c r="L367" i="13"/>
  <c r="L366" i="13"/>
  <c r="L365" i="13"/>
  <c r="L363" i="13"/>
  <c r="L362" i="13"/>
  <c r="L361" i="13"/>
  <c r="L360" i="13"/>
  <c r="L359" i="13"/>
  <c r="P121" i="4" s="1"/>
  <c r="L357" i="13"/>
  <c r="L356" i="13"/>
  <c r="L354" i="13"/>
  <c r="L353" i="13"/>
  <c r="L352" i="13"/>
  <c r="L351" i="13"/>
  <c r="L350" i="13"/>
  <c r="P113" i="4" s="1"/>
  <c r="L348" i="13"/>
  <c r="L347" i="13"/>
  <c r="L345" i="13"/>
  <c r="L344" i="13"/>
  <c r="L343" i="13"/>
  <c r="L342" i="13"/>
  <c r="L341" i="13"/>
  <c r="L340" i="13"/>
  <c r="L338" i="13"/>
  <c r="L337" i="13"/>
  <c r="L336" i="13"/>
  <c r="L335" i="13"/>
  <c r="L334" i="13"/>
  <c r="L332" i="13"/>
  <c r="L331" i="13"/>
  <c r="P92" i="4" s="1"/>
  <c r="L329" i="13"/>
  <c r="L328" i="13"/>
  <c r="P91" i="4" s="1"/>
  <c r="L326" i="13"/>
  <c r="L325" i="13"/>
  <c r="P89" i="4" s="1"/>
  <c r="L323" i="13"/>
  <c r="L322" i="13"/>
  <c r="L321" i="13"/>
  <c r="L320" i="13"/>
  <c r="L319" i="13"/>
  <c r="L318" i="13"/>
  <c r="L317" i="13"/>
  <c r="L316" i="13"/>
  <c r="L315" i="13"/>
  <c r="L314" i="13"/>
  <c r="L313" i="13"/>
  <c r="P88" i="4" s="1"/>
  <c r="L312" i="13"/>
  <c r="L311" i="13"/>
  <c r="L310" i="13"/>
  <c r="L308" i="13"/>
  <c r="L307" i="13"/>
  <c r="L305" i="13"/>
  <c r="L304" i="13"/>
  <c r="L303" i="13"/>
  <c r="L302" i="13"/>
  <c r="L301" i="13"/>
  <c r="L300" i="13"/>
  <c r="L299" i="13"/>
  <c r="L298" i="13"/>
  <c r="L297" i="13"/>
  <c r="L296" i="13"/>
  <c r="L295" i="13"/>
  <c r="L294" i="13"/>
  <c r="L293" i="13"/>
  <c r="L292" i="13"/>
  <c r="L291" i="13"/>
  <c r="L290" i="13"/>
  <c r="L289" i="13"/>
  <c r="L288" i="13"/>
  <c r="P78" i="4" s="1"/>
  <c r="L286" i="13"/>
  <c r="L285" i="13"/>
  <c r="L284" i="13"/>
  <c r="L283" i="13"/>
  <c r="L282" i="13"/>
  <c r="L281" i="13"/>
  <c r="L280" i="13"/>
  <c r="P77" i="4" s="1"/>
  <c r="L278" i="13"/>
  <c r="L277" i="13"/>
  <c r="L276" i="13"/>
  <c r="L275" i="13"/>
  <c r="L274" i="13"/>
  <c r="L273" i="13"/>
  <c r="L272" i="13"/>
  <c r="P76" i="4" s="1"/>
  <c r="L270" i="13"/>
  <c r="L269" i="13"/>
  <c r="L268" i="13"/>
  <c r="L266" i="13"/>
  <c r="P73" i="4" s="1"/>
  <c r="L265" i="13"/>
  <c r="P69" i="4" s="1"/>
  <c r="L264" i="13"/>
  <c r="P72" i="4" s="1"/>
  <c r="L263" i="13"/>
  <c r="P70" i="4" s="1"/>
  <c r="L262" i="13"/>
  <c r="L260" i="13"/>
  <c r="P81" i="4" s="1"/>
  <c r="L259" i="13"/>
  <c r="L258" i="13"/>
  <c r="L257" i="13"/>
  <c r="L256" i="13"/>
  <c r="L254" i="13"/>
  <c r="L253" i="13"/>
  <c r="P61" i="4" s="1"/>
  <c r="L252" i="13"/>
  <c r="P59" i="4" s="1"/>
  <c r="L251" i="13"/>
  <c r="P65" i="4" s="1"/>
  <c r="L250" i="13"/>
  <c r="P58" i="4" s="1"/>
  <c r="L249" i="13"/>
  <c r="P62" i="4" s="1"/>
  <c r="L248" i="13"/>
  <c r="P64" i="4" s="1"/>
  <c r="L247" i="13"/>
  <c r="P60" i="4" s="1"/>
  <c r="L246" i="13"/>
  <c r="P63" i="4" s="1"/>
  <c r="L245" i="13"/>
  <c r="L244" i="13"/>
  <c r="L243" i="13"/>
  <c r="L241" i="13"/>
  <c r="L240" i="13"/>
  <c r="L239" i="13"/>
  <c r="L238" i="13"/>
  <c r="P53" i="4" s="1"/>
  <c r="L237" i="13"/>
  <c r="L235" i="13"/>
  <c r="L234" i="13"/>
  <c r="L233" i="13"/>
  <c r="L232" i="13"/>
  <c r="L231" i="13"/>
  <c r="L230" i="13"/>
  <c r="L229" i="13"/>
  <c r="L228" i="13"/>
  <c r="L227" i="13"/>
  <c r="L226" i="13"/>
  <c r="L225" i="13"/>
  <c r="L224" i="13"/>
  <c r="L223" i="13"/>
  <c r="L222" i="13"/>
  <c r="L221" i="13"/>
  <c r="L220" i="13"/>
  <c r="P50" i="4" s="1"/>
  <c r="L218" i="13"/>
  <c r="L217" i="13"/>
  <c r="L216" i="13"/>
  <c r="L215" i="13"/>
  <c r="L214" i="13"/>
  <c r="L213" i="13"/>
  <c r="L212" i="13"/>
  <c r="L211" i="13"/>
  <c r="L210" i="13"/>
  <c r="L209" i="13"/>
  <c r="L208" i="13"/>
  <c r="L207" i="13"/>
  <c r="P49" i="4" s="1"/>
  <c r="L206" i="13"/>
  <c r="L204" i="13"/>
  <c r="L203" i="13"/>
  <c r="L202" i="13"/>
  <c r="L201" i="13"/>
  <c r="L200" i="13"/>
  <c r="L199" i="13"/>
  <c r="P47" i="4" s="1"/>
  <c r="L198" i="13"/>
  <c r="L197" i="13"/>
  <c r="L196" i="13"/>
  <c r="L195" i="13"/>
  <c r="P37" i="4" l="1"/>
  <c r="P18" i="4"/>
  <c r="P38" i="4"/>
  <c r="P161" i="4" s="1"/>
  <c r="Q161" i="4" s="1"/>
  <c r="C17" i="4"/>
  <c r="O159" i="4" l="1"/>
  <c r="O174" i="4"/>
  <c r="O173" i="4"/>
  <c r="O172" i="4"/>
  <c r="O171" i="4"/>
  <c r="O170" i="4"/>
  <c r="P429" i="12" l="1"/>
  <c r="P428" i="12"/>
  <c r="P427" i="12"/>
  <c r="P425" i="12"/>
  <c r="P424" i="12"/>
  <c r="P423" i="12"/>
  <c r="P421" i="12"/>
  <c r="P420" i="12"/>
  <c r="P419" i="12"/>
  <c r="P417" i="12"/>
  <c r="P416" i="12"/>
  <c r="P415" i="12"/>
  <c r="P414" i="12"/>
  <c r="P412" i="12"/>
  <c r="O35" i="4" s="1"/>
  <c r="P411" i="12"/>
  <c r="P409" i="12"/>
  <c r="P408" i="12"/>
  <c r="P406" i="12"/>
  <c r="P405" i="12"/>
  <c r="P404" i="12"/>
  <c r="P403" i="12"/>
  <c r="P402" i="12"/>
  <c r="P400" i="12"/>
  <c r="P399" i="12"/>
  <c r="P398" i="12"/>
  <c r="P397" i="12"/>
  <c r="P396" i="12"/>
  <c r="P395" i="12"/>
  <c r="P394" i="12"/>
  <c r="P392" i="12"/>
  <c r="P391" i="12"/>
  <c r="P390" i="12"/>
  <c r="P389" i="12"/>
  <c r="O129" i="4" s="1"/>
  <c r="P388" i="12"/>
  <c r="P387" i="12"/>
  <c r="P386" i="12"/>
  <c r="P384" i="12"/>
  <c r="O83" i="4" s="1"/>
  <c r="P383" i="12"/>
  <c r="P382" i="12"/>
  <c r="P381" i="12"/>
  <c r="P380" i="12"/>
  <c r="P378" i="12"/>
  <c r="O126" i="4" s="1"/>
  <c r="P377" i="12"/>
  <c r="O125" i="4" s="1"/>
  <c r="P376" i="12"/>
  <c r="P375" i="12"/>
  <c r="P374" i="12"/>
  <c r="P373" i="12"/>
  <c r="P371" i="12"/>
  <c r="O109" i="4" s="1"/>
  <c r="P370" i="12"/>
  <c r="P369" i="12"/>
  <c r="P368" i="12"/>
  <c r="P367" i="12"/>
  <c r="P365" i="12"/>
  <c r="P364" i="12"/>
  <c r="P362" i="12"/>
  <c r="P361" i="12"/>
  <c r="P360" i="12"/>
  <c r="P358" i="12"/>
  <c r="P357" i="12"/>
  <c r="O121" i="4" s="1"/>
  <c r="P356" i="12"/>
  <c r="P355" i="12"/>
  <c r="P354" i="12"/>
  <c r="P352" i="12"/>
  <c r="P351" i="12"/>
  <c r="P349" i="12"/>
  <c r="P348" i="12"/>
  <c r="P347" i="12"/>
  <c r="P346" i="12"/>
  <c r="P345" i="12"/>
  <c r="P343" i="12"/>
  <c r="P342" i="12"/>
  <c r="P340" i="12"/>
  <c r="P339" i="12"/>
  <c r="P338" i="12"/>
  <c r="P337" i="12"/>
  <c r="P336" i="12"/>
  <c r="P335" i="12"/>
  <c r="P333" i="12"/>
  <c r="P332" i="12"/>
  <c r="P331" i="12"/>
  <c r="P330" i="12"/>
  <c r="P329" i="12"/>
  <c r="P327" i="12"/>
  <c r="P326" i="12"/>
  <c r="O91" i="4" s="1"/>
  <c r="P324" i="12"/>
  <c r="P323" i="12"/>
  <c r="O89" i="4" s="1"/>
  <c r="P321" i="12"/>
  <c r="P320" i="12"/>
  <c r="P319" i="12"/>
  <c r="P318" i="12"/>
  <c r="P317" i="12"/>
  <c r="P316" i="12"/>
  <c r="P315" i="12"/>
  <c r="P314" i="12"/>
  <c r="P313" i="12"/>
  <c r="P312" i="12"/>
  <c r="O88" i="4" s="1"/>
  <c r="P311" i="12"/>
  <c r="P310" i="12"/>
  <c r="P309" i="12"/>
  <c r="P307" i="12"/>
  <c r="O82" i="4" s="1"/>
  <c r="P306" i="12"/>
  <c r="P304" i="12"/>
  <c r="P303" i="12"/>
  <c r="P302" i="12"/>
  <c r="P301" i="12"/>
  <c r="P300" i="12"/>
  <c r="P299" i="12"/>
  <c r="P298" i="12"/>
  <c r="P297" i="12"/>
  <c r="P296" i="12"/>
  <c r="P295" i="12"/>
  <c r="P294" i="12"/>
  <c r="P293" i="12"/>
  <c r="P292" i="12"/>
  <c r="P291" i="12"/>
  <c r="P290" i="12"/>
  <c r="P289" i="12"/>
  <c r="P288" i="12"/>
  <c r="P287" i="12"/>
  <c r="O78" i="4" s="1"/>
  <c r="P285" i="12"/>
  <c r="P284" i="12"/>
  <c r="P283" i="12"/>
  <c r="P282" i="12"/>
  <c r="P281" i="12"/>
  <c r="P280" i="12"/>
  <c r="P279" i="12"/>
  <c r="O77" i="4" s="1"/>
  <c r="P277" i="12"/>
  <c r="P276" i="12"/>
  <c r="P275" i="12"/>
  <c r="P274" i="12"/>
  <c r="P273" i="12"/>
  <c r="P272" i="12"/>
  <c r="P271" i="12"/>
  <c r="O76" i="4" s="1"/>
  <c r="P269" i="12"/>
  <c r="P268" i="12"/>
  <c r="P267" i="12"/>
  <c r="P265" i="12"/>
  <c r="O73" i="4" s="1"/>
  <c r="P264" i="12"/>
  <c r="O69" i="4" s="1"/>
  <c r="P263" i="12"/>
  <c r="O72" i="4" s="1"/>
  <c r="P262" i="12"/>
  <c r="O70" i="4" s="1"/>
  <c r="P261" i="12"/>
  <c r="P259" i="12"/>
  <c r="O81" i="4" s="1"/>
  <c r="P258" i="12"/>
  <c r="P257" i="12"/>
  <c r="P256" i="12"/>
  <c r="P255" i="12"/>
  <c r="P253" i="12"/>
  <c r="P252" i="12"/>
  <c r="O61" i="4" s="1"/>
  <c r="P251" i="12"/>
  <c r="O59" i="4" s="1"/>
  <c r="P250" i="12"/>
  <c r="O65" i="4" s="1"/>
  <c r="P249" i="12"/>
  <c r="O58" i="4" s="1"/>
  <c r="P248" i="12"/>
  <c r="O62" i="4" s="1"/>
  <c r="P247" i="12"/>
  <c r="O64" i="4" s="1"/>
  <c r="P246" i="12"/>
  <c r="O60" i="4" s="1"/>
  <c r="P245" i="12"/>
  <c r="O63" i="4" s="1"/>
  <c r="P244" i="12"/>
  <c r="P243" i="12"/>
  <c r="P242" i="12"/>
  <c r="P240" i="12"/>
  <c r="P239" i="12"/>
  <c r="P238" i="12"/>
  <c r="P237" i="12"/>
  <c r="O53" i="4" s="1"/>
  <c r="P236" i="12"/>
  <c r="P234" i="12"/>
  <c r="P233" i="12"/>
  <c r="P232" i="12"/>
  <c r="P231" i="12"/>
  <c r="P230" i="12"/>
  <c r="P229" i="12"/>
  <c r="P228" i="12"/>
  <c r="P227" i="12"/>
  <c r="P226" i="12"/>
  <c r="P225" i="12"/>
  <c r="P224" i="12"/>
  <c r="P223" i="12"/>
  <c r="P222" i="12"/>
  <c r="P221" i="12"/>
  <c r="P220" i="12"/>
  <c r="P219" i="12"/>
  <c r="O50" i="4" s="1"/>
  <c r="P217" i="12"/>
  <c r="P216" i="12"/>
  <c r="P215" i="12"/>
  <c r="P214" i="12"/>
  <c r="P213" i="12"/>
  <c r="P212" i="12"/>
  <c r="P211" i="12"/>
  <c r="P210" i="12"/>
  <c r="P209" i="12"/>
  <c r="P208" i="12"/>
  <c r="P207" i="12"/>
  <c r="P206" i="12"/>
  <c r="O49" i="4" s="1"/>
  <c r="P205" i="12"/>
  <c r="P203" i="12"/>
  <c r="P202" i="12"/>
  <c r="P201" i="12"/>
  <c r="P200" i="12"/>
  <c r="P199" i="12"/>
  <c r="P198" i="12"/>
  <c r="O47" i="4" s="1"/>
  <c r="P197" i="12"/>
  <c r="P196" i="12"/>
  <c r="P195" i="12"/>
  <c r="P194" i="12"/>
  <c r="O37" i="4" l="1"/>
  <c r="O18" i="4"/>
  <c r="O38" i="4"/>
  <c r="O161" i="4" s="1"/>
  <c r="O113" i="4"/>
  <c r="N174" i="4"/>
  <c r="N173" i="4"/>
  <c r="N172" i="4"/>
  <c r="N171" i="4"/>
  <c r="N170" i="4"/>
  <c r="N160" i="4"/>
  <c r="N159" i="4"/>
  <c r="P430" i="11" l="1"/>
  <c r="P429" i="11"/>
  <c r="P428" i="11"/>
  <c r="P426" i="11"/>
  <c r="P425" i="11"/>
  <c r="P424" i="11"/>
  <c r="P422" i="11"/>
  <c r="P421" i="11"/>
  <c r="P420" i="11"/>
  <c r="P418" i="11"/>
  <c r="P417" i="11"/>
  <c r="P416" i="11"/>
  <c r="P415" i="11"/>
  <c r="P413" i="11"/>
  <c r="P412" i="11"/>
  <c r="N35" i="4" s="1"/>
  <c r="P410" i="11"/>
  <c r="P409" i="11"/>
  <c r="P407" i="11"/>
  <c r="P406" i="11"/>
  <c r="P405" i="11"/>
  <c r="P404" i="11"/>
  <c r="P403" i="11"/>
  <c r="P401" i="11"/>
  <c r="P400" i="11"/>
  <c r="P399" i="11"/>
  <c r="P398" i="11"/>
  <c r="P397" i="11"/>
  <c r="P396" i="11"/>
  <c r="P395" i="11"/>
  <c r="P393" i="11"/>
  <c r="P392" i="11"/>
  <c r="P391" i="11"/>
  <c r="P390" i="11"/>
  <c r="N129" i="4" s="1"/>
  <c r="P389" i="11"/>
  <c r="P388" i="11"/>
  <c r="P387" i="11"/>
  <c r="P385" i="11"/>
  <c r="N83" i="4" s="1"/>
  <c r="P384" i="11"/>
  <c r="P383" i="11"/>
  <c r="P382" i="11"/>
  <c r="P381" i="11"/>
  <c r="P379" i="11"/>
  <c r="N126" i="4" s="1"/>
  <c r="P378" i="11"/>
  <c r="N125" i="4" s="1"/>
  <c r="P377" i="11"/>
  <c r="P376" i="11"/>
  <c r="P375" i="11"/>
  <c r="P374" i="11"/>
  <c r="P372" i="11"/>
  <c r="N109" i="4" s="1"/>
  <c r="P371" i="11"/>
  <c r="P370" i="11"/>
  <c r="P369" i="11"/>
  <c r="P368" i="11"/>
  <c r="P366" i="11"/>
  <c r="P365" i="11"/>
  <c r="P363" i="11"/>
  <c r="P362" i="11"/>
  <c r="P361" i="11"/>
  <c r="P359" i="11"/>
  <c r="P358" i="11"/>
  <c r="N121" i="4" s="1"/>
  <c r="P357" i="11"/>
  <c r="P356" i="11"/>
  <c r="P355" i="11"/>
  <c r="P353" i="11"/>
  <c r="P352" i="11"/>
  <c r="P350" i="11"/>
  <c r="P349" i="11"/>
  <c r="P348" i="11"/>
  <c r="P347" i="11"/>
  <c r="P346" i="11"/>
  <c r="N113" i="4" s="1"/>
  <c r="P344" i="11"/>
  <c r="P343" i="11"/>
  <c r="P341" i="11"/>
  <c r="P340" i="11"/>
  <c r="P339" i="11"/>
  <c r="N111" i="4" s="1"/>
  <c r="P338" i="11"/>
  <c r="P337" i="11"/>
  <c r="P336" i="11"/>
  <c r="P334" i="11"/>
  <c r="P333" i="11"/>
  <c r="P332" i="11"/>
  <c r="P331" i="11"/>
  <c r="P330" i="11"/>
  <c r="P328" i="11"/>
  <c r="P327" i="11"/>
  <c r="N91" i="4" s="1"/>
  <c r="P325" i="11"/>
  <c r="P324" i="11"/>
  <c r="N89" i="4" s="1"/>
  <c r="P322" i="11"/>
  <c r="P321" i="11"/>
  <c r="P320" i="11"/>
  <c r="P319" i="11"/>
  <c r="P318" i="11"/>
  <c r="P317" i="11"/>
  <c r="P316" i="11"/>
  <c r="P315" i="11"/>
  <c r="P314" i="11"/>
  <c r="P313" i="11"/>
  <c r="N88" i="4" s="1"/>
  <c r="P312" i="11"/>
  <c r="P311" i="11"/>
  <c r="P310" i="11"/>
  <c r="P308" i="11"/>
  <c r="P307" i="11"/>
  <c r="P305" i="11"/>
  <c r="P304" i="11"/>
  <c r="P303" i="11"/>
  <c r="P302" i="11"/>
  <c r="P301" i="11"/>
  <c r="P300" i="11"/>
  <c r="P299" i="11"/>
  <c r="P298" i="11"/>
  <c r="P297" i="11"/>
  <c r="P296" i="11"/>
  <c r="P295" i="11"/>
  <c r="P294" i="11"/>
  <c r="P293" i="11"/>
  <c r="P292" i="11"/>
  <c r="P291" i="11"/>
  <c r="P290" i="11"/>
  <c r="P289" i="11"/>
  <c r="P288" i="11"/>
  <c r="N78" i="4" s="1"/>
  <c r="P286" i="11"/>
  <c r="P285" i="11"/>
  <c r="P284" i="11"/>
  <c r="P283" i="11"/>
  <c r="P282" i="11"/>
  <c r="P281" i="11"/>
  <c r="P280" i="11"/>
  <c r="N77" i="4" s="1"/>
  <c r="P278" i="11"/>
  <c r="P277" i="11"/>
  <c r="P276" i="11"/>
  <c r="P275" i="11"/>
  <c r="P274" i="11"/>
  <c r="P273" i="11"/>
  <c r="P272" i="11"/>
  <c r="N76" i="4" s="1"/>
  <c r="P270" i="11"/>
  <c r="P269" i="11"/>
  <c r="P268" i="11"/>
  <c r="P266" i="11"/>
  <c r="N73" i="4" s="1"/>
  <c r="P265" i="11"/>
  <c r="N69" i="4" s="1"/>
  <c r="P264" i="11"/>
  <c r="N72" i="4" s="1"/>
  <c r="P263" i="11"/>
  <c r="N70" i="4" s="1"/>
  <c r="P262" i="11"/>
  <c r="P260" i="11"/>
  <c r="N81" i="4" s="1"/>
  <c r="P259" i="11"/>
  <c r="P258" i="11"/>
  <c r="P257" i="11"/>
  <c r="P256" i="11"/>
  <c r="P254" i="11"/>
  <c r="P253" i="11"/>
  <c r="N61" i="4" s="1"/>
  <c r="P252" i="11"/>
  <c r="N59" i="4" s="1"/>
  <c r="P251" i="11"/>
  <c r="N65" i="4" s="1"/>
  <c r="P250" i="11"/>
  <c r="N58" i="4" s="1"/>
  <c r="P249" i="11"/>
  <c r="N62" i="4" s="1"/>
  <c r="P248" i="11"/>
  <c r="N64" i="4" s="1"/>
  <c r="P247" i="11"/>
  <c r="N60" i="4" s="1"/>
  <c r="P246" i="11"/>
  <c r="N63" i="4" s="1"/>
  <c r="P245" i="11"/>
  <c r="P244" i="11"/>
  <c r="P243" i="11"/>
  <c r="P241" i="11"/>
  <c r="P240" i="11"/>
  <c r="P239" i="11"/>
  <c r="P238" i="11"/>
  <c r="N53" i="4" s="1"/>
  <c r="P237" i="11"/>
  <c r="P235" i="11"/>
  <c r="P234" i="11"/>
  <c r="P233" i="11"/>
  <c r="P232" i="11"/>
  <c r="P231" i="11"/>
  <c r="P230" i="11"/>
  <c r="P229" i="11"/>
  <c r="P228" i="11"/>
  <c r="P227" i="11"/>
  <c r="P226" i="11"/>
  <c r="P225" i="11"/>
  <c r="P224" i="11"/>
  <c r="P223" i="11"/>
  <c r="P222" i="11"/>
  <c r="P221" i="11"/>
  <c r="P220" i="11"/>
  <c r="N50" i="4" s="1"/>
  <c r="P218" i="11"/>
  <c r="P217" i="11"/>
  <c r="P216" i="11"/>
  <c r="P215" i="11"/>
  <c r="P214" i="11"/>
  <c r="P213" i="11"/>
  <c r="P212" i="11"/>
  <c r="P211" i="11"/>
  <c r="P210" i="11"/>
  <c r="P209" i="11"/>
  <c r="P208" i="11"/>
  <c r="P207" i="11"/>
  <c r="N49" i="4" s="1"/>
  <c r="P206" i="11"/>
  <c r="P204" i="11"/>
  <c r="P203" i="11"/>
  <c r="P202" i="11"/>
  <c r="P201" i="11"/>
  <c r="P200" i="11"/>
  <c r="P199" i="11"/>
  <c r="N47" i="4" s="1"/>
  <c r="P198" i="11"/>
  <c r="P197" i="11"/>
  <c r="P196" i="11"/>
  <c r="P195" i="11"/>
  <c r="N38" i="4" l="1"/>
  <c r="N161" i="4" s="1"/>
  <c r="N37" i="4"/>
  <c r="N18" i="4"/>
  <c r="K160" i="4"/>
  <c r="K174" i="4"/>
  <c r="K173" i="4"/>
  <c r="K172" i="4"/>
  <c r="K171" i="4"/>
  <c r="K170" i="4"/>
  <c r="K159" i="4"/>
  <c r="P430" i="10"/>
  <c r="P429" i="10"/>
  <c r="P428" i="10"/>
  <c r="P426" i="10"/>
  <c r="P425" i="10"/>
  <c r="P424" i="10"/>
  <c r="P422" i="10"/>
  <c r="K19" i="4" s="1"/>
  <c r="P421" i="10"/>
  <c r="P420" i="10"/>
  <c r="P418" i="10"/>
  <c r="K38" i="4" s="1"/>
  <c r="P417" i="10"/>
  <c r="P416" i="10"/>
  <c r="P415" i="10"/>
  <c r="P413" i="10"/>
  <c r="K35" i="4" s="1"/>
  <c r="P412" i="10"/>
  <c r="P410" i="10"/>
  <c r="P409" i="10"/>
  <c r="P407" i="10"/>
  <c r="P406" i="10"/>
  <c r="P405" i="10"/>
  <c r="P404" i="10"/>
  <c r="P403" i="10"/>
  <c r="P401" i="10"/>
  <c r="P400" i="10"/>
  <c r="P399" i="10"/>
  <c r="P398" i="10"/>
  <c r="P397" i="10"/>
  <c r="P396" i="10"/>
  <c r="P395" i="10"/>
  <c r="P393" i="10"/>
  <c r="P392" i="10"/>
  <c r="P391" i="10"/>
  <c r="P390" i="10"/>
  <c r="K129" i="4" s="1"/>
  <c r="P389" i="10"/>
  <c r="P388" i="10"/>
  <c r="P387" i="10"/>
  <c r="P385" i="10"/>
  <c r="P384" i="10"/>
  <c r="K83" i="4" s="1"/>
  <c r="P383" i="10"/>
  <c r="P382" i="10"/>
  <c r="P381" i="10"/>
  <c r="P379" i="10"/>
  <c r="K126" i="4" s="1"/>
  <c r="P378" i="10"/>
  <c r="K125" i="4" s="1"/>
  <c r="P377" i="10"/>
  <c r="P376" i="10"/>
  <c r="P375" i="10"/>
  <c r="P374" i="10"/>
  <c r="P372" i="10"/>
  <c r="P371" i="10"/>
  <c r="P370" i="10"/>
  <c r="P369" i="10"/>
  <c r="P368" i="10"/>
  <c r="P366" i="10"/>
  <c r="P365" i="10"/>
  <c r="P363" i="10"/>
  <c r="P362" i="10"/>
  <c r="P361" i="10"/>
  <c r="P359" i="10"/>
  <c r="P358" i="10"/>
  <c r="K121" i="4" s="1"/>
  <c r="P357" i="10"/>
  <c r="P356" i="10"/>
  <c r="P355" i="10"/>
  <c r="P353" i="10"/>
  <c r="P352" i="10"/>
  <c r="P350" i="10"/>
  <c r="P349" i="10"/>
  <c r="P348" i="10"/>
  <c r="P347" i="10"/>
  <c r="P346" i="10"/>
  <c r="K113" i="4" s="1"/>
  <c r="P344" i="10"/>
  <c r="P343" i="10"/>
  <c r="P341" i="10"/>
  <c r="P340" i="10"/>
  <c r="P339" i="10"/>
  <c r="K111" i="4" s="1"/>
  <c r="P338" i="10"/>
  <c r="P337" i="10"/>
  <c r="P336" i="10"/>
  <c r="P334" i="10"/>
  <c r="P333" i="10"/>
  <c r="P332" i="10"/>
  <c r="P331" i="10"/>
  <c r="P330" i="10"/>
  <c r="P328" i="10"/>
  <c r="P327" i="10"/>
  <c r="K91" i="4" s="1"/>
  <c r="P325" i="10"/>
  <c r="P324" i="10"/>
  <c r="P322" i="10"/>
  <c r="P321" i="10"/>
  <c r="P320" i="10"/>
  <c r="P319" i="10"/>
  <c r="P318" i="10"/>
  <c r="P317" i="10"/>
  <c r="P316" i="10"/>
  <c r="P315" i="10"/>
  <c r="P314" i="10"/>
  <c r="P313" i="10"/>
  <c r="K88" i="4" s="1"/>
  <c r="P312" i="10"/>
  <c r="P311" i="10"/>
  <c r="P310" i="10"/>
  <c r="P308" i="10"/>
  <c r="P307" i="10"/>
  <c r="P305" i="10"/>
  <c r="P304" i="10"/>
  <c r="P303" i="10"/>
  <c r="P302" i="10"/>
  <c r="P301" i="10"/>
  <c r="P300" i="10"/>
  <c r="P299" i="10"/>
  <c r="P298" i="10"/>
  <c r="P297" i="10"/>
  <c r="P296" i="10"/>
  <c r="P295" i="10"/>
  <c r="P294" i="10"/>
  <c r="P293" i="10"/>
  <c r="P292" i="10"/>
  <c r="P291" i="10"/>
  <c r="P290" i="10"/>
  <c r="P289" i="10"/>
  <c r="P288" i="10"/>
  <c r="K78" i="4" s="1"/>
  <c r="P286" i="10"/>
  <c r="P285" i="10"/>
  <c r="P284" i="10"/>
  <c r="P283" i="10"/>
  <c r="P282" i="10"/>
  <c r="P281" i="10"/>
  <c r="P280" i="10"/>
  <c r="K77" i="4" s="1"/>
  <c r="P278" i="10"/>
  <c r="P277" i="10"/>
  <c r="P276" i="10"/>
  <c r="P275" i="10"/>
  <c r="P274" i="10"/>
  <c r="P273" i="10"/>
  <c r="P272" i="10"/>
  <c r="K76" i="4" s="1"/>
  <c r="P270" i="10"/>
  <c r="P269" i="10"/>
  <c r="P268" i="10"/>
  <c r="P266" i="10"/>
  <c r="K73" i="4" s="1"/>
  <c r="P265" i="10"/>
  <c r="K69" i="4" s="1"/>
  <c r="P264" i="10"/>
  <c r="K72" i="4" s="1"/>
  <c r="P263" i="10"/>
  <c r="K70" i="4" s="1"/>
  <c r="P262" i="10"/>
  <c r="P260" i="10"/>
  <c r="K81" i="4" s="1"/>
  <c r="P259" i="10"/>
  <c r="P258" i="10"/>
  <c r="P257" i="10"/>
  <c r="P256" i="10"/>
  <c r="P254" i="10"/>
  <c r="P253" i="10"/>
  <c r="K61" i="4" s="1"/>
  <c r="P252" i="10"/>
  <c r="K59" i="4" s="1"/>
  <c r="P251" i="10"/>
  <c r="K65" i="4" s="1"/>
  <c r="P250" i="10"/>
  <c r="K58" i="4" s="1"/>
  <c r="P249" i="10"/>
  <c r="K62" i="4" s="1"/>
  <c r="P248" i="10"/>
  <c r="P247" i="10"/>
  <c r="K60" i="4" s="1"/>
  <c r="P246" i="10"/>
  <c r="K63" i="4" s="1"/>
  <c r="P245" i="10"/>
  <c r="P244" i="10"/>
  <c r="P243" i="10"/>
  <c r="P241" i="10"/>
  <c r="P240" i="10"/>
  <c r="P239" i="10"/>
  <c r="P238" i="10"/>
  <c r="P237" i="10"/>
  <c r="K53" i="4" s="1"/>
  <c r="P235" i="10"/>
  <c r="P234" i="10"/>
  <c r="P233" i="10"/>
  <c r="P232" i="10"/>
  <c r="P231" i="10"/>
  <c r="P230" i="10"/>
  <c r="P229" i="10"/>
  <c r="P228" i="10"/>
  <c r="P227" i="10"/>
  <c r="P226" i="10"/>
  <c r="P225" i="10"/>
  <c r="P224" i="10"/>
  <c r="P223" i="10"/>
  <c r="P222" i="10"/>
  <c r="P221" i="10"/>
  <c r="P220" i="10"/>
  <c r="K50" i="4" s="1"/>
  <c r="P218" i="10"/>
  <c r="P217" i="10"/>
  <c r="P216" i="10"/>
  <c r="P215" i="10"/>
  <c r="P214" i="10"/>
  <c r="P213" i="10"/>
  <c r="P212" i="10"/>
  <c r="P211" i="10"/>
  <c r="P210" i="10"/>
  <c r="P209" i="10"/>
  <c r="P208" i="10"/>
  <c r="K49" i="4" s="1"/>
  <c r="P207" i="10"/>
  <c r="P205" i="10"/>
  <c r="P204" i="10"/>
  <c r="P203" i="10"/>
  <c r="P202" i="10"/>
  <c r="P201" i="10"/>
  <c r="P200" i="10"/>
  <c r="K47" i="4" s="1"/>
  <c r="P199" i="10"/>
  <c r="P198" i="10"/>
  <c r="P197" i="10"/>
  <c r="P196" i="10"/>
  <c r="K37" i="4" l="1"/>
  <c r="K18" i="4"/>
  <c r="K161" i="4"/>
  <c r="D38" i="4" l="1"/>
  <c r="D37" i="4"/>
  <c r="D162" i="4" s="1"/>
  <c r="D18" i="4"/>
  <c r="I109" i="4" l="1"/>
  <c r="I159" i="4"/>
  <c r="J159" i="4"/>
  <c r="J174" i="4"/>
  <c r="J173" i="4"/>
  <c r="J172" i="4"/>
  <c r="J171" i="4"/>
  <c r="J170" i="4"/>
  <c r="J137" i="4"/>
  <c r="P430" i="9" l="1"/>
  <c r="P429" i="9"/>
  <c r="P428" i="9"/>
  <c r="P426" i="9"/>
  <c r="P425" i="9"/>
  <c r="P424" i="9"/>
  <c r="P422" i="9"/>
  <c r="J19" i="4" s="1"/>
  <c r="P421" i="9"/>
  <c r="P420" i="9"/>
  <c r="P418" i="9"/>
  <c r="P417" i="9"/>
  <c r="P416" i="9"/>
  <c r="P415" i="9"/>
  <c r="P413" i="9"/>
  <c r="J35" i="4" s="1"/>
  <c r="P412" i="9"/>
  <c r="P410" i="9"/>
  <c r="P409" i="9"/>
  <c r="P408" i="9"/>
  <c r="P407" i="9"/>
  <c r="P406" i="9"/>
  <c r="P405" i="9"/>
  <c r="P404" i="9"/>
  <c r="P403" i="9"/>
  <c r="P401" i="9"/>
  <c r="P400" i="9"/>
  <c r="P399" i="9"/>
  <c r="P398" i="9"/>
  <c r="P397" i="9"/>
  <c r="P396" i="9"/>
  <c r="P394" i="9"/>
  <c r="P393" i="9"/>
  <c r="P392" i="9"/>
  <c r="P391" i="9"/>
  <c r="J129" i="4" s="1"/>
  <c r="P390" i="9"/>
  <c r="P389" i="9"/>
  <c r="P388" i="9"/>
  <c r="P386" i="9"/>
  <c r="P385" i="9"/>
  <c r="J83" i="4" s="1"/>
  <c r="P384" i="9"/>
  <c r="P383" i="9"/>
  <c r="P382" i="9"/>
  <c r="P380" i="9"/>
  <c r="J126" i="4" s="1"/>
  <c r="P379" i="9"/>
  <c r="J125" i="4" s="1"/>
  <c r="P378" i="9"/>
  <c r="P377" i="9"/>
  <c r="P376" i="9"/>
  <c r="P375" i="9"/>
  <c r="P373" i="9"/>
  <c r="J109" i="4" s="1"/>
  <c r="P372" i="9"/>
  <c r="P371" i="9"/>
  <c r="P370" i="9"/>
  <c r="P369" i="9"/>
  <c r="P367" i="9"/>
  <c r="P366" i="9"/>
  <c r="P364" i="9"/>
  <c r="P363" i="9"/>
  <c r="P362" i="9"/>
  <c r="P360" i="9"/>
  <c r="P359" i="9"/>
  <c r="J121" i="4" s="1"/>
  <c r="P358" i="9"/>
  <c r="P357" i="9"/>
  <c r="P356" i="9"/>
  <c r="P354" i="9"/>
  <c r="P353" i="9"/>
  <c r="P351" i="9"/>
  <c r="P350" i="9"/>
  <c r="P349" i="9"/>
  <c r="P348" i="9"/>
  <c r="P347" i="9"/>
  <c r="J113" i="4" s="1"/>
  <c r="P345" i="9"/>
  <c r="P344" i="9"/>
  <c r="P342" i="9"/>
  <c r="P341" i="9"/>
  <c r="P340" i="9"/>
  <c r="J111" i="4" s="1"/>
  <c r="P339" i="9"/>
  <c r="P338" i="9"/>
  <c r="P337" i="9"/>
  <c r="P335" i="9"/>
  <c r="P334" i="9"/>
  <c r="P333" i="9"/>
  <c r="P332" i="9"/>
  <c r="P331" i="9"/>
  <c r="P329" i="9"/>
  <c r="P328" i="9"/>
  <c r="J91" i="4" s="1"/>
  <c r="P326" i="9"/>
  <c r="P325" i="9"/>
  <c r="J89" i="4" s="1"/>
  <c r="P323" i="9"/>
  <c r="P322" i="9"/>
  <c r="P321" i="9"/>
  <c r="P320" i="9"/>
  <c r="P319" i="9"/>
  <c r="P318" i="9"/>
  <c r="P317" i="9"/>
  <c r="P316" i="9"/>
  <c r="P315" i="9"/>
  <c r="P314" i="9"/>
  <c r="J88" i="4" s="1"/>
  <c r="P313" i="9"/>
  <c r="P312" i="9"/>
  <c r="P311" i="9"/>
  <c r="P309" i="9"/>
  <c r="P308" i="9"/>
  <c r="P306" i="9"/>
  <c r="P305" i="9"/>
  <c r="P304" i="9"/>
  <c r="P303" i="9"/>
  <c r="P302" i="9"/>
  <c r="P301" i="9"/>
  <c r="P300" i="9"/>
  <c r="P299" i="9"/>
  <c r="P298" i="9"/>
  <c r="P297" i="9"/>
  <c r="P296" i="9"/>
  <c r="P295" i="9"/>
  <c r="P294" i="9"/>
  <c r="P293" i="9"/>
  <c r="P292" i="9"/>
  <c r="P291" i="9"/>
  <c r="P290" i="9"/>
  <c r="P289" i="9"/>
  <c r="J78" i="4" s="1"/>
  <c r="P287" i="9"/>
  <c r="P286" i="9"/>
  <c r="P285" i="9"/>
  <c r="P284" i="9"/>
  <c r="P283" i="9"/>
  <c r="P282" i="9"/>
  <c r="J77" i="4" s="1"/>
  <c r="P280" i="9"/>
  <c r="P279" i="9"/>
  <c r="P278" i="9"/>
  <c r="P277" i="9"/>
  <c r="P276" i="9"/>
  <c r="P275" i="9"/>
  <c r="P274" i="9"/>
  <c r="J76" i="4" s="1"/>
  <c r="P272" i="9"/>
  <c r="P271" i="9"/>
  <c r="P270" i="9"/>
  <c r="J74" i="4" s="1"/>
  <c r="P268" i="9"/>
  <c r="J73" i="4" s="1"/>
  <c r="P267" i="9"/>
  <c r="J69" i="4" s="1"/>
  <c r="P266" i="9"/>
  <c r="J72" i="4" s="1"/>
  <c r="P265" i="9"/>
  <c r="J70" i="4" s="1"/>
  <c r="P264" i="9"/>
  <c r="P262" i="9"/>
  <c r="J81" i="4" s="1"/>
  <c r="P261" i="9"/>
  <c r="P260" i="9"/>
  <c r="P259" i="9"/>
  <c r="P258" i="9"/>
  <c r="P256" i="9"/>
  <c r="P255" i="9"/>
  <c r="J61" i="4" s="1"/>
  <c r="P254" i="9"/>
  <c r="J59" i="4" s="1"/>
  <c r="P253" i="9"/>
  <c r="J65" i="4" s="1"/>
  <c r="P252" i="9"/>
  <c r="J58" i="4" s="1"/>
  <c r="P251" i="9"/>
  <c r="P250" i="9"/>
  <c r="J64" i="4" s="1"/>
  <c r="P249" i="9"/>
  <c r="J60" i="4" s="1"/>
  <c r="P248" i="9"/>
  <c r="J63" i="4" s="1"/>
  <c r="P247" i="9"/>
  <c r="P246" i="9"/>
  <c r="P245" i="9"/>
  <c r="P243" i="9"/>
  <c r="P242" i="9"/>
  <c r="P241" i="9"/>
  <c r="P240" i="9"/>
  <c r="J53" i="4" s="1"/>
  <c r="P239" i="9"/>
  <c r="P237" i="9"/>
  <c r="P236" i="9"/>
  <c r="P235" i="9"/>
  <c r="P234" i="9"/>
  <c r="P233" i="9"/>
  <c r="P232" i="9"/>
  <c r="P231" i="9"/>
  <c r="P230" i="9"/>
  <c r="P229" i="9"/>
  <c r="P228" i="9"/>
  <c r="P227" i="9"/>
  <c r="P226" i="9"/>
  <c r="P225" i="9"/>
  <c r="P224" i="9"/>
  <c r="P223" i="9"/>
  <c r="P222" i="9"/>
  <c r="J50" i="4" s="1"/>
  <c r="P220" i="9"/>
  <c r="P219" i="9"/>
  <c r="P218" i="9"/>
  <c r="P217" i="9"/>
  <c r="P216" i="9"/>
  <c r="P215" i="9"/>
  <c r="P214" i="9"/>
  <c r="P213" i="9"/>
  <c r="P212" i="9"/>
  <c r="P211" i="9"/>
  <c r="P210" i="9"/>
  <c r="J49" i="4" s="1"/>
  <c r="P209" i="9"/>
  <c r="P207" i="9"/>
  <c r="P206" i="9"/>
  <c r="P205" i="9"/>
  <c r="P204" i="9"/>
  <c r="P203" i="9"/>
  <c r="P202" i="9"/>
  <c r="J47" i="4" s="1"/>
  <c r="P201" i="9"/>
  <c r="P200" i="9"/>
  <c r="P199" i="9"/>
  <c r="P198" i="9"/>
  <c r="J62" i="4" l="1"/>
  <c r="J18" i="4"/>
  <c r="J37" i="4"/>
  <c r="J38" i="4"/>
  <c r="J161" i="4" s="1"/>
  <c r="I137" i="4"/>
  <c r="I11" i="4" l="1"/>
  <c r="I82" i="4" l="1"/>
  <c r="I174" i="4"/>
  <c r="I173" i="4"/>
  <c r="I172" i="4"/>
  <c r="I171" i="4"/>
  <c r="I170" i="4"/>
  <c r="I38" i="4"/>
  <c r="I37" i="4"/>
  <c r="I35" i="4"/>
  <c r="I33" i="4"/>
  <c r="I20" i="4"/>
  <c r="I19" i="4"/>
  <c r="I18" i="4"/>
  <c r="I161" i="4" l="1"/>
  <c r="L395" i="8"/>
  <c r="I129" i="4" s="1"/>
  <c r="L389" i="8"/>
  <c r="I83" i="4" s="1"/>
  <c r="L387" i="8"/>
  <c r="I126" i="4" s="1"/>
  <c r="L386" i="8"/>
  <c r="I125" i="4" s="1"/>
  <c r="L382" i="8"/>
  <c r="L379" i="8"/>
  <c r="I105" i="4" s="1"/>
  <c r="L376" i="8"/>
  <c r="L373" i="8"/>
  <c r="L369" i="8"/>
  <c r="L366" i="8"/>
  <c r="I121" i="4" s="1"/>
  <c r="L363" i="8"/>
  <c r="L360" i="8"/>
  <c r="L354" i="8"/>
  <c r="I113" i="4" s="1"/>
  <c r="L351" i="8"/>
  <c r="L347" i="8"/>
  <c r="I111" i="4" s="1"/>
  <c r="L344" i="8"/>
  <c r="L341" i="8"/>
  <c r="L338" i="8"/>
  <c r="L335" i="8"/>
  <c r="I91" i="4" s="1"/>
  <c r="L332" i="8"/>
  <c r="L321" i="8"/>
  <c r="I88" i="4" s="1"/>
  <c r="L318" i="8"/>
  <c r="L315" i="8"/>
  <c r="L296" i="8"/>
  <c r="I78" i="4" s="1"/>
  <c r="L289" i="8"/>
  <c r="I77" i="4" s="1"/>
  <c r="L282" i="8"/>
  <c r="I76" i="4" s="1"/>
  <c r="L278" i="8"/>
  <c r="L276" i="8"/>
  <c r="I73" i="4" s="1"/>
  <c r="L275" i="8"/>
  <c r="I69" i="4" s="1"/>
  <c r="L274" i="8"/>
  <c r="I72" i="4" s="1"/>
  <c r="L273" i="8"/>
  <c r="I70" i="4" s="1"/>
  <c r="L272" i="8"/>
  <c r="L269" i="8"/>
  <c r="L266" i="8"/>
  <c r="L264" i="8"/>
  <c r="L263" i="8"/>
  <c r="I61" i="4" s="1"/>
  <c r="L262" i="8"/>
  <c r="I59" i="4" s="1"/>
  <c r="L261" i="8"/>
  <c r="I65" i="4" s="1"/>
  <c r="L260" i="8"/>
  <c r="I58" i="4" s="1"/>
  <c r="L259" i="8"/>
  <c r="L258" i="8"/>
  <c r="L257" i="8"/>
  <c r="I60" i="4" s="1"/>
  <c r="L256" i="8"/>
  <c r="I63" i="4" s="1"/>
  <c r="L253" i="8"/>
  <c r="L247" i="8"/>
  <c r="I53" i="4" s="1"/>
  <c r="L230" i="8"/>
  <c r="I50" i="4" s="1"/>
  <c r="L218" i="8"/>
  <c r="I49" i="4" s="1"/>
  <c r="L210" i="8"/>
  <c r="I47" i="4" s="1"/>
  <c r="L206" i="8"/>
  <c r="I62" i="4" l="1"/>
  <c r="F160" i="4"/>
  <c r="F174" i="4" l="1"/>
  <c r="F173" i="4"/>
  <c r="F172" i="4"/>
  <c r="F171" i="4"/>
  <c r="F170" i="4"/>
  <c r="M443" i="7"/>
  <c r="M442" i="7"/>
  <c r="M441" i="7"/>
  <c r="M439" i="7"/>
  <c r="M438" i="7"/>
  <c r="M437" i="7"/>
  <c r="M435" i="7"/>
  <c r="M434" i="7"/>
  <c r="M433" i="7"/>
  <c r="M431" i="7"/>
  <c r="F38" i="4" s="1"/>
  <c r="M430" i="7"/>
  <c r="F18" i="4" s="1"/>
  <c r="M429" i="7"/>
  <c r="M428" i="7"/>
  <c r="M426" i="7"/>
  <c r="F35" i="4" s="1"/>
  <c r="M425" i="7"/>
  <c r="M423" i="7"/>
  <c r="M422" i="7"/>
  <c r="M420" i="7"/>
  <c r="M419" i="7"/>
  <c r="M418" i="7"/>
  <c r="M417" i="7"/>
  <c r="F33" i="4" s="1"/>
  <c r="M416" i="7"/>
  <c r="M414" i="7"/>
  <c r="M413" i="7"/>
  <c r="M412" i="7"/>
  <c r="M411" i="7"/>
  <c r="M410" i="7"/>
  <c r="M409" i="7"/>
  <c r="M407" i="7"/>
  <c r="M406" i="7"/>
  <c r="M405" i="7"/>
  <c r="M404" i="7"/>
  <c r="F129" i="4" s="1"/>
  <c r="M403" i="7"/>
  <c r="M402" i="7"/>
  <c r="M401" i="7"/>
  <c r="M399" i="7"/>
  <c r="F83" i="4" s="1"/>
  <c r="M398" i="7"/>
  <c r="M397" i="7"/>
  <c r="M396" i="7"/>
  <c r="M395" i="7"/>
  <c r="M393" i="7"/>
  <c r="F126" i="4" s="1"/>
  <c r="M392" i="7"/>
  <c r="F125" i="4" s="1"/>
  <c r="M391" i="7"/>
  <c r="M390" i="7"/>
  <c r="M389" i="7"/>
  <c r="M388" i="7"/>
  <c r="M386" i="7"/>
  <c r="F105" i="4" s="1"/>
  <c r="M385" i="7"/>
  <c r="M384" i="7"/>
  <c r="M383" i="7"/>
  <c r="M382" i="7"/>
  <c r="M380" i="7"/>
  <c r="M379" i="7"/>
  <c r="F123" i="4" s="1"/>
  <c r="M377" i="7"/>
  <c r="M376" i="7"/>
  <c r="M375" i="7"/>
  <c r="F122" i="4" s="1"/>
  <c r="M373" i="7"/>
  <c r="M372" i="7"/>
  <c r="F121" i="4" s="1"/>
  <c r="M371" i="7"/>
  <c r="M370" i="7"/>
  <c r="M369" i="7"/>
  <c r="M367" i="7"/>
  <c r="M366" i="7"/>
  <c r="M364" i="7"/>
  <c r="M363" i="7"/>
  <c r="M362" i="7"/>
  <c r="M361" i="7"/>
  <c r="M360" i="7"/>
  <c r="F113" i="4" s="1"/>
  <c r="M358" i="7"/>
  <c r="M357" i="7"/>
  <c r="M355" i="7"/>
  <c r="M354" i="7"/>
  <c r="M353" i="7"/>
  <c r="F111" i="4" s="1"/>
  <c r="M352" i="7"/>
  <c r="M351" i="7"/>
  <c r="M350" i="7"/>
  <c r="M348" i="7"/>
  <c r="M347" i="7"/>
  <c r="M346" i="7"/>
  <c r="M345" i="7"/>
  <c r="M344" i="7"/>
  <c r="M342" i="7"/>
  <c r="M341" i="7"/>
  <c r="F91" i="4" s="1"/>
  <c r="M339" i="7"/>
  <c r="M338" i="7"/>
  <c r="F89" i="4" s="1"/>
  <c r="M336" i="7"/>
  <c r="M335" i="7"/>
  <c r="M334" i="7"/>
  <c r="M333" i="7"/>
  <c r="M332" i="7"/>
  <c r="M331" i="7"/>
  <c r="M330" i="7"/>
  <c r="M329" i="7"/>
  <c r="M328" i="7"/>
  <c r="M327" i="7"/>
  <c r="F88" i="4" s="1"/>
  <c r="M326" i="7"/>
  <c r="M325" i="7"/>
  <c r="M324" i="7"/>
  <c r="M322" i="7"/>
  <c r="M321" i="7"/>
  <c r="F82" i="4" s="1"/>
  <c r="M319" i="7"/>
  <c r="M318" i="7"/>
  <c r="M317" i="7"/>
  <c r="M316" i="7"/>
  <c r="M315" i="7"/>
  <c r="M314" i="7"/>
  <c r="M313" i="7"/>
  <c r="M312" i="7"/>
  <c r="M311" i="7"/>
  <c r="M310" i="7"/>
  <c r="M309" i="7"/>
  <c r="M308" i="7"/>
  <c r="M307" i="7"/>
  <c r="M306" i="7"/>
  <c r="M305" i="7"/>
  <c r="M304" i="7"/>
  <c r="M303" i="7"/>
  <c r="M302" i="7"/>
  <c r="F78" i="4" s="1"/>
  <c r="M300" i="7"/>
  <c r="M299" i="7"/>
  <c r="M298" i="7"/>
  <c r="M297" i="7"/>
  <c r="M296" i="7"/>
  <c r="M295" i="7"/>
  <c r="F77" i="4" s="1"/>
  <c r="M293" i="7"/>
  <c r="M292" i="7"/>
  <c r="M291" i="7"/>
  <c r="M290" i="7"/>
  <c r="M289" i="7"/>
  <c r="M288" i="7"/>
  <c r="F76" i="4" s="1"/>
  <c r="M286" i="7"/>
  <c r="M285" i="7"/>
  <c r="M284" i="7"/>
  <c r="F74" i="4" s="1"/>
  <c r="M282" i="7"/>
  <c r="F73" i="4" s="1"/>
  <c r="M281" i="7"/>
  <c r="F69" i="4" s="1"/>
  <c r="M280" i="7"/>
  <c r="F72" i="4" s="1"/>
  <c r="M279" i="7"/>
  <c r="F70" i="4" s="1"/>
  <c r="M278" i="7"/>
  <c r="M276" i="7"/>
  <c r="F81" i="4" s="1"/>
  <c r="M275" i="7"/>
  <c r="M274" i="7"/>
  <c r="M273" i="7"/>
  <c r="M272" i="7"/>
  <c r="M270" i="7"/>
  <c r="M269" i="7"/>
  <c r="F61" i="4" s="1"/>
  <c r="M268" i="7"/>
  <c r="F59" i="4" s="1"/>
  <c r="M267" i="7"/>
  <c r="F65" i="4" s="1"/>
  <c r="M266" i="7"/>
  <c r="F58" i="4" s="1"/>
  <c r="M265" i="7"/>
  <c r="M264" i="7"/>
  <c r="M263" i="7"/>
  <c r="F60" i="4" s="1"/>
  <c r="M262" i="7"/>
  <c r="F63" i="4" s="1"/>
  <c r="M261" i="7"/>
  <c r="M260" i="7"/>
  <c r="M259" i="7"/>
  <c r="M257" i="7"/>
  <c r="M256" i="7"/>
  <c r="M255" i="7"/>
  <c r="M254" i="7"/>
  <c r="F53" i="4" s="1"/>
  <c r="M253" i="7"/>
  <c r="M251" i="7"/>
  <c r="M250" i="7"/>
  <c r="M249" i="7"/>
  <c r="M248" i="7"/>
  <c r="M247" i="7"/>
  <c r="M246" i="7"/>
  <c r="M245" i="7"/>
  <c r="M244" i="7"/>
  <c r="M243" i="7"/>
  <c r="M242" i="7"/>
  <c r="M241" i="7"/>
  <c r="M240" i="7"/>
  <c r="M239" i="7"/>
  <c r="M238" i="7"/>
  <c r="M237" i="7"/>
  <c r="M236" i="7"/>
  <c r="F50" i="4" s="1"/>
  <c r="M234" i="7"/>
  <c r="M233" i="7"/>
  <c r="M232" i="7"/>
  <c r="M231" i="7"/>
  <c r="M230" i="7"/>
  <c r="M229" i="7"/>
  <c r="M228" i="7"/>
  <c r="M227" i="7"/>
  <c r="M226" i="7"/>
  <c r="M225" i="7"/>
  <c r="M224" i="7"/>
  <c r="F49" i="4" s="1"/>
  <c r="M223" i="7"/>
  <c r="M221" i="7"/>
  <c r="M220" i="7"/>
  <c r="M219" i="7"/>
  <c r="M218" i="7"/>
  <c r="M217" i="7"/>
  <c r="M216" i="7"/>
  <c r="F47" i="4" s="1"/>
  <c r="M215" i="7"/>
  <c r="M214" i="7"/>
  <c r="M213" i="7"/>
  <c r="M212" i="7"/>
  <c r="F37" i="4" l="1"/>
  <c r="F162" i="4" s="1"/>
  <c r="F62" i="4"/>
  <c r="F161" i="4"/>
  <c r="F12" i="4"/>
  <c r="F11" i="4" l="1"/>
  <c r="E92" i="4" l="1"/>
  <c r="D92" i="4"/>
  <c r="D33" i="4"/>
  <c r="E159" i="4" l="1"/>
  <c r="D159" i="4"/>
  <c r="D35" i="4" l="1"/>
  <c r="E174" i="4"/>
  <c r="E173" i="4"/>
  <c r="E172" i="4"/>
  <c r="E171" i="4"/>
  <c r="E170" i="4"/>
  <c r="D32" i="4" l="1"/>
  <c r="D161" i="4"/>
  <c r="P476" i="6" l="1"/>
  <c r="P475" i="6"/>
  <c r="P474" i="6"/>
  <c r="P472" i="6"/>
  <c r="P471" i="6"/>
  <c r="P470" i="6"/>
  <c r="P468" i="6"/>
  <c r="E19" i="4" s="1"/>
  <c r="P467" i="6"/>
  <c r="P466" i="6"/>
  <c r="P464" i="6"/>
  <c r="P463" i="6"/>
  <c r="P462" i="6"/>
  <c r="P461" i="6"/>
  <c r="P459" i="6"/>
  <c r="E35" i="4" s="1"/>
  <c r="P458" i="6"/>
  <c r="P456" i="6"/>
  <c r="P455" i="6"/>
  <c r="P453" i="6"/>
  <c r="P452" i="6"/>
  <c r="P451" i="6"/>
  <c r="P450" i="6"/>
  <c r="E33" i="4" s="1"/>
  <c r="P449" i="6"/>
  <c r="P447" i="6"/>
  <c r="P446" i="6"/>
  <c r="P445" i="6"/>
  <c r="P444" i="6"/>
  <c r="P443" i="6"/>
  <c r="P442" i="6"/>
  <c r="P441" i="6"/>
  <c r="P439" i="6"/>
  <c r="P438" i="6"/>
  <c r="P437" i="6"/>
  <c r="E129" i="4" s="1"/>
  <c r="P436" i="6"/>
  <c r="P435" i="6"/>
  <c r="P434" i="6"/>
  <c r="P432" i="6"/>
  <c r="E83" i="4" s="1"/>
  <c r="P431" i="6"/>
  <c r="P430" i="6"/>
  <c r="P429" i="6"/>
  <c r="P428" i="6"/>
  <c r="P426" i="6"/>
  <c r="E126" i="4" s="1"/>
  <c r="P425" i="6"/>
  <c r="E125" i="4" s="1"/>
  <c r="P424" i="6"/>
  <c r="P423" i="6"/>
  <c r="P422" i="6"/>
  <c r="P421" i="6"/>
  <c r="P419" i="6"/>
  <c r="E105" i="4" s="1"/>
  <c r="P418" i="6"/>
  <c r="P417" i="6"/>
  <c r="P416" i="6"/>
  <c r="P415" i="6"/>
  <c r="P413" i="6"/>
  <c r="P412" i="6"/>
  <c r="P410" i="6"/>
  <c r="P409" i="6"/>
  <c r="E121" i="4" s="1"/>
  <c r="P408" i="6"/>
  <c r="P407" i="6"/>
  <c r="P406" i="6"/>
  <c r="P404" i="6"/>
  <c r="P403" i="6"/>
  <c r="P401" i="6"/>
  <c r="P400" i="6"/>
  <c r="P399" i="6"/>
  <c r="P398" i="6"/>
  <c r="E113" i="4" s="1"/>
  <c r="P396" i="6"/>
  <c r="P395" i="6"/>
  <c r="E112" i="4" s="1"/>
  <c r="P393" i="6"/>
  <c r="P392" i="6"/>
  <c r="P391" i="6"/>
  <c r="E111" i="4" s="1"/>
  <c r="P390" i="6"/>
  <c r="P389" i="6"/>
  <c r="P388" i="6"/>
  <c r="P386" i="6"/>
  <c r="P385" i="6"/>
  <c r="P384" i="6"/>
  <c r="P383" i="6"/>
  <c r="P382" i="6"/>
  <c r="P380" i="6"/>
  <c r="P379" i="6"/>
  <c r="E91" i="4" s="1"/>
  <c r="P377" i="6"/>
  <c r="P376" i="6"/>
  <c r="E89" i="4" s="1"/>
  <c r="P374" i="6"/>
  <c r="P373" i="6"/>
  <c r="P372" i="6"/>
  <c r="P371" i="6"/>
  <c r="P370" i="6"/>
  <c r="P369" i="6"/>
  <c r="P368" i="6"/>
  <c r="P367" i="6"/>
  <c r="P366" i="6"/>
  <c r="P365" i="6"/>
  <c r="E88" i="4" s="1"/>
  <c r="P364" i="6"/>
  <c r="P363" i="6"/>
  <c r="P362" i="6"/>
  <c r="P360" i="6"/>
  <c r="P359" i="6"/>
  <c r="P358" i="6"/>
  <c r="P357" i="6"/>
  <c r="P356" i="6"/>
  <c r="P355" i="6"/>
  <c r="P354" i="6"/>
  <c r="P353" i="6"/>
  <c r="P352" i="6"/>
  <c r="P351" i="6"/>
  <c r="P350" i="6"/>
  <c r="P349" i="6"/>
  <c r="P348" i="6"/>
  <c r="E78" i="4" s="1"/>
  <c r="P346" i="6"/>
  <c r="P345" i="6"/>
  <c r="P344" i="6"/>
  <c r="P343" i="6"/>
  <c r="P342" i="6"/>
  <c r="P341" i="6"/>
  <c r="E77" i="4" s="1"/>
  <c r="P339" i="6"/>
  <c r="P338" i="6"/>
  <c r="P337" i="6"/>
  <c r="P336" i="6"/>
  <c r="P335" i="6"/>
  <c r="P334" i="6"/>
  <c r="E76" i="4" s="1"/>
  <c r="P332" i="6"/>
  <c r="P331" i="6"/>
  <c r="E74" i="4" s="1"/>
  <c r="P329" i="6"/>
  <c r="E73" i="4" s="1"/>
  <c r="P328" i="6"/>
  <c r="E69" i="4" s="1"/>
  <c r="P327" i="6"/>
  <c r="E72" i="4" s="1"/>
  <c r="P326" i="6"/>
  <c r="E70" i="4" s="1"/>
  <c r="P325" i="6"/>
  <c r="P323" i="6"/>
  <c r="E81" i="4" s="1"/>
  <c r="P322" i="6"/>
  <c r="P321" i="6"/>
  <c r="P320" i="6"/>
  <c r="P319" i="6"/>
  <c r="P317" i="6"/>
  <c r="P316" i="6"/>
  <c r="E61" i="4" s="1"/>
  <c r="P315" i="6"/>
  <c r="E59" i="4" s="1"/>
  <c r="P314" i="6"/>
  <c r="E65" i="4" s="1"/>
  <c r="P313" i="6"/>
  <c r="E58" i="4" s="1"/>
  <c r="P312" i="6"/>
  <c r="P311" i="6"/>
  <c r="E64" i="4" s="1"/>
  <c r="P310" i="6"/>
  <c r="E60" i="4" s="1"/>
  <c r="P309" i="6"/>
  <c r="E63" i="4" s="1"/>
  <c r="P308" i="6"/>
  <c r="P307" i="6"/>
  <c r="P306" i="6"/>
  <c r="P304" i="6"/>
  <c r="P303" i="6"/>
  <c r="P302" i="6"/>
  <c r="P301" i="6"/>
  <c r="E53" i="4" s="1"/>
  <c r="P300" i="6"/>
  <c r="P298" i="6"/>
  <c r="P297" i="6"/>
  <c r="P296" i="6"/>
  <c r="P295" i="6"/>
  <c r="P294" i="6"/>
  <c r="P293" i="6"/>
  <c r="P292" i="6"/>
  <c r="P291" i="6"/>
  <c r="P290" i="6"/>
  <c r="P289" i="6"/>
  <c r="P288" i="6"/>
  <c r="P287" i="6"/>
  <c r="P286" i="6"/>
  <c r="P285" i="6"/>
  <c r="P284" i="6"/>
  <c r="E50" i="4" s="1"/>
  <c r="P282" i="6"/>
  <c r="P281" i="6"/>
  <c r="P280" i="6"/>
  <c r="P279" i="6"/>
  <c r="P278" i="6"/>
  <c r="P277" i="6"/>
  <c r="P276" i="6"/>
  <c r="P275" i="6"/>
  <c r="P274" i="6"/>
  <c r="P273" i="6"/>
  <c r="P272" i="6"/>
  <c r="E49" i="4" s="1"/>
  <c r="P271" i="6"/>
  <c r="P269" i="6"/>
  <c r="P268" i="6"/>
  <c r="P267" i="6"/>
  <c r="P266" i="6"/>
  <c r="P265" i="6"/>
  <c r="P264" i="6"/>
  <c r="E47" i="4" s="1"/>
  <c r="P263" i="6"/>
  <c r="P262" i="6"/>
  <c r="P261" i="6"/>
  <c r="P260" i="6"/>
  <c r="E37" i="4" l="1"/>
  <c r="E162" i="4" s="1"/>
  <c r="E18" i="4"/>
  <c r="E38" i="4"/>
  <c r="E161" i="4" s="1"/>
  <c r="E62" i="4"/>
  <c r="D174" i="4"/>
  <c r="D173" i="4"/>
  <c r="D172" i="4"/>
  <c r="D171" i="4"/>
  <c r="D170" i="4"/>
  <c r="D102" i="4"/>
  <c r="D83" i="4"/>
  <c r="D129" i="4"/>
  <c r="D126" i="4"/>
  <c r="D125" i="4"/>
  <c r="D105" i="4"/>
  <c r="D122" i="4"/>
  <c r="D121" i="4"/>
  <c r="D113" i="4"/>
  <c r="D111" i="4"/>
  <c r="D91" i="4"/>
  <c r="D89" i="4"/>
  <c r="D88" i="4"/>
  <c r="D81" i="4"/>
  <c r="D78" i="4"/>
  <c r="D77" i="4"/>
  <c r="D76" i="4"/>
  <c r="D73" i="4"/>
  <c r="D72" i="4"/>
  <c r="D70" i="4"/>
  <c r="D69" i="4"/>
  <c r="D65" i="4"/>
  <c r="D64" i="4"/>
  <c r="D63" i="4"/>
  <c r="D62" i="4"/>
  <c r="D61" i="4"/>
  <c r="D60" i="4"/>
  <c r="D59" i="4"/>
  <c r="D58" i="4"/>
  <c r="D53" i="4"/>
  <c r="D50" i="4"/>
  <c r="D49" i="4"/>
  <c r="D47" i="4"/>
  <c r="D19" i="4"/>
  <c r="D57" i="4" l="1"/>
  <c r="D36" i="4"/>
  <c r="D17" i="4"/>
  <c r="D160" i="4" l="1"/>
  <c r="S160" i="4"/>
  <c r="P160" i="4"/>
  <c r="O160" i="4"/>
  <c r="J160" i="4"/>
  <c r="I160" i="4"/>
  <c r="E160" i="4"/>
  <c r="T162" i="4" l="1"/>
  <c r="S162" i="4"/>
  <c r="P162" i="4"/>
  <c r="O162" i="4"/>
  <c r="N162" i="4"/>
  <c r="K162" i="4"/>
  <c r="J162" i="4"/>
  <c r="I162" i="4"/>
  <c r="D165" i="4"/>
  <c r="Y175" i="4" l="1"/>
  <c r="Y174" i="4"/>
  <c r="Y173" i="4"/>
  <c r="Y172" i="4"/>
  <c r="Y171" i="4"/>
  <c r="Y170" i="4"/>
  <c r="Y168" i="4"/>
  <c r="Y167" i="4"/>
  <c r="Y166" i="4"/>
  <c r="Y164" i="4"/>
  <c r="Y163" i="4"/>
  <c r="Y162" i="4"/>
  <c r="Y160" i="4"/>
  <c r="Y159" i="4"/>
  <c r="Y152" i="4"/>
  <c r="Y151" i="4"/>
  <c r="Y150" i="4"/>
  <c r="Y149" i="4"/>
  <c r="Y148" i="4"/>
  <c r="Y147" i="4"/>
  <c r="Y145" i="4"/>
  <c r="Y144" i="4"/>
  <c r="Y143" i="4"/>
  <c r="Y142" i="4"/>
  <c r="Y141" i="4"/>
  <c r="Y140" i="4"/>
  <c r="Y138" i="4"/>
  <c r="Y137" i="4"/>
  <c r="Y136" i="4"/>
  <c r="Y135" i="4"/>
  <c r="Y134" i="4"/>
  <c r="Y133" i="4"/>
  <c r="Y120" i="4"/>
  <c r="Y114" i="4"/>
  <c r="Y112" i="4"/>
  <c r="Y107" i="4"/>
  <c r="Y106" i="4"/>
  <c r="Y102" i="4"/>
  <c r="Y101" i="4"/>
  <c r="Y100" i="4"/>
  <c r="Y97" i="4"/>
  <c r="Y96" i="4"/>
  <c r="Y95" i="4"/>
  <c r="Y90" i="4"/>
  <c r="Y86" i="4"/>
  <c r="Y85" i="4"/>
  <c r="Y84" i="4"/>
  <c r="Y71" i="4"/>
  <c r="Y67" i="4"/>
  <c r="Y56" i="4"/>
  <c r="Y55" i="4"/>
  <c r="Y52" i="4"/>
  <c r="Y46" i="4"/>
  <c r="Y38" i="4"/>
  <c r="Y27" i="4"/>
  <c r="Y21" i="4"/>
  <c r="Y19" i="4"/>
  <c r="Y14" i="4"/>
  <c r="Y13" i="4"/>
  <c r="Y10" i="4"/>
  <c r="Y9" i="4"/>
  <c r="X174" i="4"/>
  <c r="X173" i="4"/>
  <c r="X172" i="4"/>
  <c r="X171" i="4"/>
  <c r="X170" i="4"/>
  <c r="X168" i="4"/>
  <c r="X166" i="4"/>
  <c r="X164" i="4"/>
  <c r="X162" i="4"/>
  <c r="X160" i="4"/>
  <c r="X159" i="4"/>
  <c r="W175" i="4"/>
  <c r="W174" i="4"/>
  <c r="W173" i="4"/>
  <c r="W172" i="4"/>
  <c r="W171" i="4"/>
  <c r="W170" i="4"/>
  <c r="W168" i="4"/>
  <c r="W167" i="4"/>
  <c r="W166" i="4"/>
  <c r="W164" i="4"/>
  <c r="W163" i="4"/>
  <c r="W162" i="4"/>
  <c r="W160" i="4"/>
  <c r="W159" i="4"/>
  <c r="W152" i="4"/>
  <c r="W151" i="4"/>
  <c r="W150" i="4"/>
  <c r="W149" i="4"/>
  <c r="W148" i="4"/>
  <c r="W147" i="4"/>
  <c r="W145" i="4"/>
  <c r="W144" i="4"/>
  <c r="W143" i="4"/>
  <c r="W142" i="4"/>
  <c r="W141" i="4"/>
  <c r="W140" i="4"/>
  <c r="W138" i="4"/>
  <c r="W137" i="4"/>
  <c r="W136" i="4"/>
  <c r="W135" i="4"/>
  <c r="W134" i="4"/>
  <c r="W133" i="4"/>
  <c r="W120" i="4"/>
  <c r="W115" i="4"/>
  <c r="W114" i="4"/>
  <c r="W112" i="4"/>
  <c r="W107" i="4"/>
  <c r="W106" i="4"/>
  <c r="W102" i="4"/>
  <c r="W101" i="4"/>
  <c r="W100" i="4"/>
  <c r="W97" i="4"/>
  <c r="W96" i="4"/>
  <c r="W95" i="4"/>
  <c r="W90" i="4"/>
  <c r="W86" i="4"/>
  <c r="W85" i="4"/>
  <c r="W84" i="4"/>
  <c r="W71" i="4"/>
  <c r="W67" i="4"/>
  <c r="W56" i="4"/>
  <c r="W55" i="4"/>
  <c r="W52" i="4"/>
  <c r="W46" i="4"/>
  <c r="W38" i="4"/>
  <c r="W27" i="4"/>
  <c r="W21" i="4"/>
  <c r="W19" i="4"/>
  <c r="W14" i="4"/>
  <c r="W13" i="4"/>
  <c r="W10" i="4"/>
  <c r="W9" i="4"/>
  <c r="R175" i="4"/>
  <c r="S175" i="4" s="1"/>
  <c r="T175" i="4" s="1"/>
  <c r="U175" i="4" s="1"/>
  <c r="R174" i="4"/>
  <c r="R173" i="4"/>
  <c r="R172" i="4"/>
  <c r="R171" i="4"/>
  <c r="R170" i="4"/>
  <c r="R168" i="4"/>
  <c r="R167" i="4"/>
  <c r="R166" i="4"/>
  <c r="R164" i="4"/>
  <c r="R163" i="4"/>
  <c r="R162" i="4"/>
  <c r="R160" i="4"/>
  <c r="R159" i="4"/>
  <c r="R152" i="4"/>
  <c r="R151" i="4"/>
  <c r="R150" i="4"/>
  <c r="R149" i="4"/>
  <c r="R148" i="4"/>
  <c r="R147" i="4"/>
  <c r="R145" i="4"/>
  <c r="R144" i="4"/>
  <c r="R143" i="4"/>
  <c r="R142" i="4"/>
  <c r="R141" i="4"/>
  <c r="R140" i="4"/>
  <c r="R138" i="4"/>
  <c r="R137" i="4"/>
  <c r="R136" i="4"/>
  <c r="R135" i="4"/>
  <c r="R134" i="4"/>
  <c r="R133" i="4"/>
  <c r="R120" i="4"/>
  <c r="R114" i="4"/>
  <c r="R112" i="4"/>
  <c r="R107" i="4"/>
  <c r="R106" i="4"/>
  <c r="R102" i="4"/>
  <c r="R101" i="4"/>
  <c r="R100" i="4"/>
  <c r="R97" i="4"/>
  <c r="R96" i="4"/>
  <c r="R95" i="4"/>
  <c r="R90" i="4"/>
  <c r="R86" i="4"/>
  <c r="R85" i="4"/>
  <c r="R84" i="4"/>
  <c r="R71" i="4"/>
  <c r="R67" i="4"/>
  <c r="R56" i="4"/>
  <c r="R55" i="4"/>
  <c r="R52" i="4"/>
  <c r="R46" i="4"/>
  <c r="R38" i="4"/>
  <c r="R27" i="4"/>
  <c r="R21" i="4"/>
  <c r="R19" i="4"/>
  <c r="R14" i="4"/>
  <c r="R13" i="4"/>
  <c r="R10" i="4"/>
  <c r="R9" i="4"/>
  <c r="V174" i="4"/>
  <c r="V173" i="4"/>
  <c r="V168" i="4"/>
  <c r="V167" i="4"/>
  <c r="V166" i="4"/>
  <c r="V152" i="4"/>
  <c r="V151" i="4"/>
  <c r="V150" i="4"/>
  <c r="V149" i="4"/>
  <c r="V148" i="4"/>
  <c r="V147" i="4"/>
  <c r="V145" i="4"/>
  <c r="V144" i="4"/>
  <c r="V143" i="4"/>
  <c r="V142" i="4"/>
  <c r="V141" i="4"/>
  <c r="V140" i="4"/>
  <c r="V138" i="4"/>
  <c r="V137" i="4"/>
  <c r="V136" i="4"/>
  <c r="V135" i="4"/>
  <c r="V134" i="4"/>
  <c r="V133" i="4"/>
  <c r="V129" i="4"/>
  <c r="W129" i="4" s="1"/>
  <c r="V127" i="4"/>
  <c r="W127" i="4" s="1"/>
  <c r="V126" i="4"/>
  <c r="W126" i="4" s="1"/>
  <c r="V125" i="4"/>
  <c r="W125" i="4" s="1"/>
  <c r="V123" i="4"/>
  <c r="W123" i="4" s="1"/>
  <c r="V122" i="4"/>
  <c r="W122" i="4" s="1"/>
  <c r="V121" i="4"/>
  <c r="W121" i="4" s="1"/>
  <c r="V120" i="4"/>
  <c r="V118" i="4"/>
  <c r="W118" i="4" s="1"/>
  <c r="V117" i="4"/>
  <c r="W117" i="4" s="1"/>
  <c r="V115" i="4"/>
  <c r="V114" i="4"/>
  <c r="V113" i="4"/>
  <c r="W113" i="4" s="1"/>
  <c r="V112" i="4"/>
  <c r="V111" i="4"/>
  <c r="W111" i="4" s="1"/>
  <c r="V109" i="4"/>
  <c r="W109" i="4" s="1"/>
  <c r="V108" i="4"/>
  <c r="W108" i="4" s="1"/>
  <c r="V107" i="4"/>
  <c r="V106" i="4"/>
  <c r="V105" i="4"/>
  <c r="W105" i="4" s="1"/>
  <c r="V104" i="4"/>
  <c r="W104" i="4" s="1"/>
  <c r="V102" i="4"/>
  <c r="V101" i="4"/>
  <c r="V100" i="4"/>
  <c r="V99" i="4"/>
  <c r="W99" i="4" s="1"/>
  <c r="V98" i="4"/>
  <c r="W98" i="4" s="1"/>
  <c r="V97" i="4"/>
  <c r="V96" i="4"/>
  <c r="V95" i="4"/>
  <c r="V92" i="4"/>
  <c r="W92" i="4" s="1"/>
  <c r="V91" i="4"/>
  <c r="W91" i="4" s="1"/>
  <c r="V90" i="4"/>
  <c r="V89" i="4"/>
  <c r="W89" i="4" s="1"/>
  <c r="V88" i="4"/>
  <c r="W88" i="4" s="1"/>
  <c r="V86" i="4"/>
  <c r="V85" i="4"/>
  <c r="V84" i="4"/>
  <c r="V83" i="4"/>
  <c r="W83" i="4" s="1"/>
  <c r="V82" i="4"/>
  <c r="W82" i="4" s="1"/>
  <c r="V81" i="4"/>
  <c r="W81" i="4" s="1"/>
  <c r="V79" i="4"/>
  <c r="W79" i="4" s="1"/>
  <c r="V78" i="4"/>
  <c r="W78" i="4" s="1"/>
  <c r="V77" i="4"/>
  <c r="W77" i="4" s="1"/>
  <c r="V76" i="4"/>
  <c r="W76" i="4" s="1"/>
  <c r="V75" i="4"/>
  <c r="W75" i="4" s="1"/>
  <c r="V74" i="4"/>
  <c r="W74" i="4" s="1"/>
  <c r="V73" i="4"/>
  <c r="W73" i="4" s="1"/>
  <c r="V72" i="4"/>
  <c r="W72" i="4" s="1"/>
  <c r="V71" i="4"/>
  <c r="V70" i="4"/>
  <c r="W70" i="4" s="1"/>
  <c r="V69" i="4"/>
  <c r="W69" i="4" s="1"/>
  <c r="V67" i="4"/>
  <c r="V65" i="4"/>
  <c r="W65" i="4" s="1"/>
  <c r="V64" i="4"/>
  <c r="W64" i="4" s="1"/>
  <c r="V63" i="4"/>
  <c r="W63" i="4" s="1"/>
  <c r="V62" i="4"/>
  <c r="W62" i="4" s="1"/>
  <c r="V61" i="4"/>
  <c r="W61" i="4" s="1"/>
  <c r="V60" i="4"/>
  <c r="W60" i="4" s="1"/>
  <c r="V59" i="4"/>
  <c r="W59" i="4" s="1"/>
  <c r="V58" i="4"/>
  <c r="W58" i="4" s="1"/>
  <c r="V56" i="4"/>
  <c r="V55" i="4"/>
  <c r="V53" i="4"/>
  <c r="W53" i="4" s="1"/>
  <c r="V52" i="4"/>
  <c r="V50" i="4"/>
  <c r="W50" i="4" s="1"/>
  <c r="V49" i="4"/>
  <c r="W49" i="4" s="1"/>
  <c r="V47" i="4"/>
  <c r="W47" i="4" s="1"/>
  <c r="V46" i="4"/>
  <c r="V40" i="4"/>
  <c r="W40" i="4" s="1"/>
  <c r="V38" i="4"/>
  <c r="V37" i="4"/>
  <c r="W37" i="4" s="1"/>
  <c r="V35" i="4"/>
  <c r="W35" i="4" s="1"/>
  <c r="V34" i="4"/>
  <c r="W34" i="4" s="1"/>
  <c r="V33" i="4"/>
  <c r="W33" i="4" s="1"/>
  <c r="V27" i="4"/>
  <c r="V26" i="4"/>
  <c r="W26" i="4" s="1"/>
  <c r="V25" i="4"/>
  <c r="W25" i="4" s="1"/>
  <c r="V24" i="4"/>
  <c r="W24" i="4" s="1"/>
  <c r="V21" i="4"/>
  <c r="V19" i="4"/>
  <c r="V18" i="4"/>
  <c r="W18" i="4" s="1"/>
  <c r="V16" i="4"/>
  <c r="W16" i="4" s="1"/>
  <c r="V14" i="4"/>
  <c r="V13" i="4"/>
  <c r="V12" i="4"/>
  <c r="W12" i="4" s="1"/>
  <c r="V11" i="4"/>
  <c r="W11" i="4" s="1"/>
  <c r="V10" i="4"/>
  <c r="V9" i="4"/>
  <c r="V7" i="4"/>
  <c r="W7" i="4" s="1"/>
  <c r="Q175" i="4"/>
  <c r="Q174" i="4"/>
  <c r="Q173" i="4"/>
  <c r="Q172" i="4"/>
  <c r="Q171" i="4"/>
  <c r="Q170" i="4"/>
  <c r="Q168" i="4"/>
  <c r="Q167" i="4"/>
  <c r="Q166" i="4"/>
  <c r="Q164" i="4"/>
  <c r="Q162" i="4"/>
  <c r="Q160" i="4"/>
  <c r="Q152" i="4"/>
  <c r="Q151" i="4"/>
  <c r="Q150" i="4"/>
  <c r="Q149" i="4"/>
  <c r="Q148" i="4"/>
  <c r="Q147" i="4"/>
  <c r="Q145" i="4"/>
  <c r="Q144" i="4"/>
  <c r="Q143" i="4"/>
  <c r="Q142" i="4"/>
  <c r="Q141" i="4"/>
  <c r="Q140" i="4"/>
  <c r="Q138" i="4"/>
  <c r="Q137" i="4"/>
  <c r="Q136" i="4"/>
  <c r="Q135" i="4"/>
  <c r="Q134" i="4"/>
  <c r="Q133" i="4"/>
  <c r="Q129" i="4"/>
  <c r="R129" i="4" s="1"/>
  <c r="Q127" i="4"/>
  <c r="R127" i="4" s="1"/>
  <c r="Q126" i="4"/>
  <c r="R126" i="4" s="1"/>
  <c r="Q125" i="4"/>
  <c r="R125" i="4" s="1"/>
  <c r="Q123" i="4"/>
  <c r="R123" i="4" s="1"/>
  <c r="Q122" i="4"/>
  <c r="R122" i="4" s="1"/>
  <c r="Q121" i="4"/>
  <c r="R121" i="4" s="1"/>
  <c r="Q120" i="4"/>
  <c r="Q118" i="4"/>
  <c r="R118" i="4" s="1"/>
  <c r="Q117" i="4"/>
  <c r="R117" i="4" s="1"/>
  <c r="Q115" i="4"/>
  <c r="R115" i="4" s="1"/>
  <c r="Q114" i="4"/>
  <c r="Q113" i="4"/>
  <c r="R113" i="4" s="1"/>
  <c r="Q112" i="4"/>
  <c r="Q111" i="4"/>
  <c r="R111" i="4" s="1"/>
  <c r="Q109" i="4"/>
  <c r="R109" i="4" s="1"/>
  <c r="Q108" i="4"/>
  <c r="R108" i="4" s="1"/>
  <c r="Q107" i="4"/>
  <c r="Q106" i="4"/>
  <c r="Q105" i="4"/>
  <c r="R105" i="4" s="1"/>
  <c r="Q104" i="4"/>
  <c r="R104" i="4" s="1"/>
  <c r="Q102" i="4"/>
  <c r="Q101" i="4"/>
  <c r="Q100" i="4"/>
  <c r="Q99" i="4"/>
  <c r="R99" i="4" s="1"/>
  <c r="Q98" i="4"/>
  <c r="R98" i="4" s="1"/>
  <c r="Q97" i="4"/>
  <c r="Q96" i="4"/>
  <c r="Q95" i="4"/>
  <c r="Q92" i="4"/>
  <c r="R92" i="4" s="1"/>
  <c r="Q91" i="4"/>
  <c r="R91" i="4" s="1"/>
  <c r="Q90" i="4"/>
  <c r="Q89" i="4"/>
  <c r="R89" i="4" s="1"/>
  <c r="Q88" i="4"/>
  <c r="R88" i="4" s="1"/>
  <c r="Q86" i="4"/>
  <c r="Q85" i="4"/>
  <c r="Q84" i="4"/>
  <c r="Q83" i="4"/>
  <c r="R83" i="4" s="1"/>
  <c r="Q82" i="4"/>
  <c r="R82" i="4" s="1"/>
  <c r="Q81" i="4"/>
  <c r="R81" i="4" s="1"/>
  <c r="Q79" i="4"/>
  <c r="R79" i="4" s="1"/>
  <c r="Q78" i="4"/>
  <c r="R78" i="4" s="1"/>
  <c r="Q77" i="4"/>
  <c r="R77" i="4" s="1"/>
  <c r="Q76" i="4"/>
  <c r="R76" i="4" s="1"/>
  <c r="Q75" i="4"/>
  <c r="R75" i="4" s="1"/>
  <c r="Q74" i="4"/>
  <c r="R74" i="4" s="1"/>
  <c r="Q73" i="4"/>
  <c r="R73" i="4" s="1"/>
  <c r="Q72" i="4"/>
  <c r="R72" i="4" s="1"/>
  <c r="Q71" i="4"/>
  <c r="Q70" i="4"/>
  <c r="R70" i="4" s="1"/>
  <c r="Q69" i="4"/>
  <c r="R69" i="4" s="1"/>
  <c r="Q67" i="4"/>
  <c r="Q65" i="4"/>
  <c r="R65" i="4" s="1"/>
  <c r="Q64" i="4"/>
  <c r="R64" i="4" s="1"/>
  <c r="Q63" i="4"/>
  <c r="R63" i="4" s="1"/>
  <c r="Q62" i="4"/>
  <c r="R62" i="4" s="1"/>
  <c r="Q61" i="4"/>
  <c r="R61" i="4" s="1"/>
  <c r="Q60" i="4"/>
  <c r="R60" i="4" s="1"/>
  <c r="Q59" i="4"/>
  <c r="R59" i="4" s="1"/>
  <c r="Q58" i="4"/>
  <c r="R58" i="4" s="1"/>
  <c r="Q56" i="4"/>
  <c r="Q55" i="4"/>
  <c r="Q53" i="4"/>
  <c r="R53" i="4" s="1"/>
  <c r="Q52" i="4"/>
  <c r="Q50" i="4"/>
  <c r="R50" i="4" s="1"/>
  <c r="Q49" i="4"/>
  <c r="R49" i="4" s="1"/>
  <c r="Q47" i="4"/>
  <c r="R47" i="4" s="1"/>
  <c r="Q46" i="4"/>
  <c r="Q40" i="4"/>
  <c r="R40" i="4" s="1"/>
  <c r="Q38" i="4"/>
  <c r="Q37" i="4"/>
  <c r="R37" i="4" s="1"/>
  <c r="Q35" i="4"/>
  <c r="R35" i="4" s="1"/>
  <c r="Q34" i="4"/>
  <c r="R34" i="4" s="1"/>
  <c r="Q33" i="4"/>
  <c r="R33" i="4" s="1"/>
  <c r="Q27" i="4"/>
  <c r="Q26" i="4"/>
  <c r="R26" i="4" s="1"/>
  <c r="Q25" i="4"/>
  <c r="R25" i="4" s="1"/>
  <c r="Q24" i="4"/>
  <c r="R24" i="4" s="1"/>
  <c r="Q21" i="4"/>
  <c r="Q19" i="4"/>
  <c r="Q18" i="4"/>
  <c r="R18" i="4" s="1"/>
  <c r="Q16" i="4"/>
  <c r="R16" i="4" s="1"/>
  <c r="Q14" i="4"/>
  <c r="Q13" i="4"/>
  <c r="Q12" i="4"/>
  <c r="R12" i="4" s="1"/>
  <c r="Q11" i="4"/>
  <c r="R11" i="4" s="1"/>
  <c r="Q10" i="4"/>
  <c r="Q9" i="4"/>
  <c r="Q7" i="4"/>
  <c r="R7" i="4" s="1"/>
  <c r="M175" i="4"/>
  <c r="M174" i="4"/>
  <c r="M173" i="4"/>
  <c r="M172" i="4"/>
  <c r="M171" i="4"/>
  <c r="M170" i="4"/>
  <c r="M168" i="4"/>
  <c r="M167" i="4"/>
  <c r="M166" i="4"/>
  <c r="M164" i="4"/>
  <c r="M163" i="4"/>
  <c r="M162" i="4"/>
  <c r="M160" i="4"/>
  <c r="M159" i="4"/>
  <c r="M152" i="4"/>
  <c r="M151" i="4"/>
  <c r="M150" i="4"/>
  <c r="M149" i="4"/>
  <c r="M148" i="4"/>
  <c r="M147" i="4"/>
  <c r="M145" i="4"/>
  <c r="M144" i="4"/>
  <c r="M143" i="4"/>
  <c r="M142" i="4"/>
  <c r="M141" i="4"/>
  <c r="M140" i="4"/>
  <c r="M138" i="4"/>
  <c r="M137" i="4"/>
  <c r="M136" i="4"/>
  <c r="M135" i="4"/>
  <c r="M134" i="4"/>
  <c r="M133" i="4"/>
  <c r="M120" i="4"/>
  <c r="M114" i="4"/>
  <c r="M112" i="4"/>
  <c r="M107" i="4"/>
  <c r="M106" i="4"/>
  <c r="M102" i="4"/>
  <c r="M101" i="4"/>
  <c r="M100" i="4"/>
  <c r="M97" i="4"/>
  <c r="M96" i="4"/>
  <c r="M95" i="4"/>
  <c r="M90" i="4"/>
  <c r="M86" i="4"/>
  <c r="M85" i="4"/>
  <c r="M84" i="4"/>
  <c r="M71" i="4"/>
  <c r="M67" i="4"/>
  <c r="M56" i="4"/>
  <c r="M55" i="4"/>
  <c r="M52" i="4"/>
  <c r="M46" i="4"/>
  <c r="M38" i="4"/>
  <c r="M27" i="4"/>
  <c r="M21" i="4"/>
  <c r="M19" i="4"/>
  <c r="M14" i="4"/>
  <c r="M13" i="4"/>
  <c r="M10" i="4"/>
  <c r="M9" i="4"/>
  <c r="L11" i="4"/>
  <c r="M11" i="4" s="1"/>
  <c r="L10" i="4"/>
  <c r="L9" i="4"/>
  <c r="L7" i="4"/>
  <c r="M7" i="4" s="1"/>
  <c r="L175" i="4"/>
  <c r="L174" i="4"/>
  <c r="L152" i="4"/>
  <c r="L151" i="4"/>
  <c r="L150" i="4"/>
  <c r="L149" i="4"/>
  <c r="L148" i="4"/>
  <c r="L147" i="4"/>
  <c r="L145" i="4"/>
  <c r="L144" i="4"/>
  <c r="L143" i="4"/>
  <c r="L142" i="4"/>
  <c r="L141" i="4"/>
  <c r="L140" i="4"/>
  <c r="L138" i="4"/>
  <c r="L137" i="4"/>
  <c r="L136" i="4"/>
  <c r="L135" i="4"/>
  <c r="L134" i="4"/>
  <c r="L133" i="4"/>
  <c r="L129" i="4"/>
  <c r="M129" i="4" s="1"/>
  <c r="L127" i="4"/>
  <c r="M127" i="4" s="1"/>
  <c r="L126" i="4"/>
  <c r="M126" i="4" s="1"/>
  <c r="L125" i="4"/>
  <c r="M125" i="4" s="1"/>
  <c r="L123" i="4"/>
  <c r="M123" i="4" s="1"/>
  <c r="L122" i="4"/>
  <c r="M122" i="4" s="1"/>
  <c r="L121" i="4"/>
  <c r="M121" i="4" s="1"/>
  <c r="L120" i="4"/>
  <c r="L118" i="4"/>
  <c r="M118" i="4" s="1"/>
  <c r="L117" i="4"/>
  <c r="M117" i="4" s="1"/>
  <c r="L115" i="4"/>
  <c r="M115" i="4" s="1"/>
  <c r="L114" i="4"/>
  <c r="L113" i="4"/>
  <c r="M113" i="4" s="1"/>
  <c r="L112" i="4"/>
  <c r="L111" i="4"/>
  <c r="M111" i="4" s="1"/>
  <c r="L109" i="4"/>
  <c r="M109" i="4" s="1"/>
  <c r="L108" i="4"/>
  <c r="M108" i="4" s="1"/>
  <c r="L107" i="4"/>
  <c r="L106" i="4"/>
  <c r="L105" i="4"/>
  <c r="M105" i="4" s="1"/>
  <c r="L104" i="4"/>
  <c r="M104" i="4" s="1"/>
  <c r="L102" i="4"/>
  <c r="L101" i="4"/>
  <c r="L100" i="4"/>
  <c r="L99" i="4"/>
  <c r="M99" i="4" s="1"/>
  <c r="L98" i="4"/>
  <c r="M98" i="4" s="1"/>
  <c r="L97" i="4"/>
  <c r="L96" i="4"/>
  <c r="L95" i="4"/>
  <c r="L92" i="4"/>
  <c r="M92" i="4" s="1"/>
  <c r="L91" i="4"/>
  <c r="M91" i="4" s="1"/>
  <c r="L90" i="4"/>
  <c r="L89" i="4"/>
  <c r="M89" i="4" s="1"/>
  <c r="L88" i="4"/>
  <c r="M88" i="4" s="1"/>
  <c r="L86" i="4"/>
  <c r="L85" i="4"/>
  <c r="L84" i="4"/>
  <c r="L83" i="4"/>
  <c r="M83" i="4" s="1"/>
  <c r="L82" i="4"/>
  <c r="M82" i="4" s="1"/>
  <c r="L81" i="4"/>
  <c r="M81" i="4" s="1"/>
  <c r="L79" i="4"/>
  <c r="M79" i="4" s="1"/>
  <c r="L78" i="4"/>
  <c r="M78" i="4" s="1"/>
  <c r="L77" i="4"/>
  <c r="M77" i="4" s="1"/>
  <c r="L76" i="4"/>
  <c r="M76" i="4" s="1"/>
  <c r="L75" i="4"/>
  <c r="M75" i="4" s="1"/>
  <c r="L74" i="4"/>
  <c r="M74" i="4" s="1"/>
  <c r="L73" i="4"/>
  <c r="M73" i="4" s="1"/>
  <c r="L72" i="4"/>
  <c r="M72" i="4" s="1"/>
  <c r="L71" i="4"/>
  <c r="L70" i="4"/>
  <c r="M70" i="4" s="1"/>
  <c r="L69" i="4"/>
  <c r="M69" i="4" s="1"/>
  <c r="L67" i="4"/>
  <c r="L65" i="4"/>
  <c r="M65" i="4" s="1"/>
  <c r="L64" i="4"/>
  <c r="M64" i="4" s="1"/>
  <c r="L63" i="4"/>
  <c r="M63" i="4" s="1"/>
  <c r="L62" i="4"/>
  <c r="M62" i="4" s="1"/>
  <c r="L61" i="4"/>
  <c r="M61" i="4" s="1"/>
  <c r="L60" i="4"/>
  <c r="M60" i="4" s="1"/>
  <c r="L59" i="4"/>
  <c r="M59" i="4" s="1"/>
  <c r="L58" i="4"/>
  <c r="M58" i="4" s="1"/>
  <c r="L56" i="4"/>
  <c r="L55" i="4"/>
  <c r="L53" i="4"/>
  <c r="M53" i="4" s="1"/>
  <c r="L52" i="4"/>
  <c r="L50" i="4"/>
  <c r="M50" i="4" s="1"/>
  <c r="L49" i="4"/>
  <c r="M49" i="4" s="1"/>
  <c r="L47" i="4"/>
  <c r="M47" i="4" s="1"/>
  <c r="L46" i="4"/>
  <c r="L40" i="4"/>
  <c r="M40" i="4" s="1"/>
  <c r="L38" i="4"/>
  <c r="L37" i="4"/>
  <c r="M37" i="4" s="1"/>
  <c r="L35" i="4"/>
  <c r="M35" i="4" s="1"/>
  <c r="L34" i="4"/>
  <c r="M34" i="4" s="1"/>
  <c r="L33" i="4"/>
  <c r="M33" i="4" s="1"/>
  <c r="L27" i="4"/>
  <c r="L26" i="4"/>
  <c r="M26" i="4" s="1"/>
  <c r="L25" i="4"/>
  <c r="M25" i="4" s="1"/>
  <c r="L24" i="4"/>
  <c r="M24" i="4" s="1"/>
  <c r="L21" i="4"/>
  <c r="L19" i="4"/>
  <c r="L18" i="4"/>
  <c r="M18" i="4" s="1"/>
  <c r="L16" i="4"/>
  <c r="M16" i="4" s="1"/>
  <c r="L14" i="4"/>
  <c r="L13" i="4"/>
  <c r="L12" i="4"/>
  <c r="M12" i="4" s="1"/>
  <c r="H175" i="4"/>
  <c r="H174" i="4"/>
  <c r="H173" i="4"/>
  <c r="H172" i="4"/>
  <c r="H171" i="4"/>
  <c r="H170" i="4"/>
  <c r="H168" i="4"/>
  <c r="H167" i="4"/>
  <c r="H166" i="4"/>
  <c r="H164" i="4"/>
  <c r="H163" i="4"/>
  <c r="H162" i="4"/>
  <c r="H160" i="4"/>
  <c r="H159" i="4"/>
  <c r="H152" i="4"/>
  <c r="H151" i="4"/>
  <c r="H150" i="4"/>
  <c r="H149" i="4"/>
  <c r="H148" i="4"/>
  <c r="H147" i="4"/>
  <c r="H145" i="4"/>
  <c r="H144" i="4"/>
  <c r="H143" i="4"/>
  <c r="H142" i="4"/>
  <c r="H141" i="4"/>
  <c r="H140" i="4"/>
  <c r="H138" i="4"/>
  <c r="H137" i="4"/>
  <c r="H136" i="4"/>
  <c r="H135" i="4"/>
  <c r="H134" i="4"/>
  <c r="H133" i="4"/>
  <c r="H120" i="4"/>
  <c r="H115" i="4"/>
  <c r="H114" i="4"/>
  <c r="H112" i="4"/>
  <c r="H107" i="4"/>
  <c r="H106" i="4"/>
  <c r="H102" i="4"/>
  <c r="H101" i="4"/>
  <c r="H100" i="4"/>
  <c r="H97" i="4"/>
  <c r="H96" i="4"/>
  <c r="H95" i="4"/>
  <c r="H90" i="4"/>
  <c r="H86" i="4"/>
  <c r="H85" i="4"/>
  <c r="H84" i="4"/>
  <c r="H71" i="4"/>
  <c r="H67" i="4"/>
  <c r="H56" i="4"/>
  <c r="H55" i="4"/>
  <c r="H52" i="4"/>
  <c r="H46" i="4"/>
  <c r="H38" i="4"/>
  <c r="H27" i="4"/>
  <c r="H26" i="4"/>
  <c r="H21" i="4"/>
  <c r="H19" i="4"/>
  <c r="H14" i="4"/>
  <c r="H13" i="4"/>
  <c r="H10" i="4"/>
  <c r="H9" i="4"/>
  <c r="G152" i="4"/>
  <c r="G151" i="4"/>
  <c r="G150" i="4"/>
  <c r="G149" i="4"/>
  <c r="G148" i="4"/>
  <c r="G147" i="4"/>
  <c r="G145" i="4"/>
  <c r="G144" i="4"/>
  <c r="G143" i="4"/>
  <c r="G142" i="4"/>
  <c r="G141" i="4"/>
  <c r="G140" i="4"/>
  <c r="G138" i="4"/>
  <c r="G137" i="4"/>
  <c r="G136" i="4"/>
  <c r="G135" i="4"/>
  <c r="G134" i="4"/>
  <c r="G133" i="4"/>
  <c r="X133" i="4" s="1"/>
  <c r="G129" i="4"/>
  <c r="H129" i="4" s="1"/>
  <c r="G127" i="4"/>
  <c r="H127" i="4" s="1"/>
  <c r="G126" i="4"/>
  <c r="G125" i="4"/>
  <c r="G123" i="4"/>
  <c r="G122" i="4"/>
  <c r="G121" i="4"/>
  <c r="G120" i="4"/>
  <c r="G118" i="4"/>
  <c r="G117" i="4"/>
  <c r="H117" i="4" s="1"/>
  <c r="G115" i="4"/>
  <c r="G114" i="4"/>
  <c r="G113" i="4"/>
  <c r="G112" i="4"/>
  <c r="G111" i="4"/>
  <c r="G109" i="4"/>
  <c r="G108" i="4"/>
  <c r="H108" i="4" s="1"/>
  <c r="G107" i="4"/>
  <c r="G106" i="4"/>
  <c r="G105" i="4"/>
  <c r="H105" i="4" s="1"/>
  <c r="G104" i="4"/>
  <c r="H104" i="4" s="1"/>
  <c r="G102" i="4"/>
  <c r="G101" i="4"/>
  <c r="G100" i="4"/>
  <c r="G99" i="4"/>
  <c r="H99" i="4" s="1"/>
  <c r="G98" i="4"/>
  <c r="G97" i="4"/>
  <c r="G96" i="4"/>
  <c r="G95" i="4"/>
  <c r="G92" i="4"/>
  <c r="H92" i="4" s="1"/>
  <c r="G91" i="4"/>
  <c r="H91" i="4" s="1"/>
  <c r="G90" i="4"/>
  <c r="G89" i="4"/>
  <c r="H89" i="4" s="1"/>
  <c r="G88" i="4"/>
  <c r="G86" i="4"/>
  <c r="G85" i="4"/>
  <c r="G84" i="4"/>
  <c r="G83" i="4"/>
  <c r="H83" i="4" s="1"/>
  <c r="G82" i="4"/>
  <c r="G81" i="4"/>
  <c r="G79" i="4"/>
  <c r="G78" i="4"/>
  <c r="G77" i="4"/>
  <c r="G76" i="4"/>
  <c r="G75" i="4"/>
  <c r="H75" i="4" s="1"/>
  <c r="G74" i="4"/>
  <c r="H74" i="4" s="1"/>
  <c r="G73" i="4"/>
  <c r="G72" i="4"/>
  <c r="G71" i="4"/>
  <c r="G70" i="4"/>
  <c r="G69" i="4"/>
  <c r="G67" i="4"/>
  <c r="G65" i="4"/>
  <c r="G64" i="4"/>
  <c r="H64" i="4" s="1"/>
  <c r="G63" i="4"/>
  <c r="G62" i="4"/>
  <c r="G61" i="4"/>
  <c r="G60" i="4"/>
  <c r="G59" i="4"/>
  <c r="H59" i="4" s="1"/>
  <c r="G58" i="4"/>
  <c r="G56" i="4"/>
  <c r="G55" i="4"/>
  <c r="G53" i="4"/>
  <c r="H53" i="4" s="1"/>
  <c r="G52" i="4"/>
  <c r="G50" i="4"/>
  <c r="H50" i="4" s="1"/>
  <c r="G49" i="4"/>
  <c r="G47" i="4"/>
  <c r="G46" i="4"/>
  <c r="G40" i="4"/>
  <c r="H40" i="4" s="1"/>
  <c r="G38" i="4"/>
  <c r="G37" i="4"/>
  <c r="G35" i="4"/>
  <c r="G34" i="4"/>
  <c r="H34" i="4" s="1"/>
  <c r="G33" i="4"/>
  <c r="G27" i="4"/>
  <c r="G26" i="4"/>
  <c r="G25" i="4"/>
  <c r="G24" i="4"/>
  <c r="G21" i="4"/>
  <c r="G19" i="4"/>
  <c r="G18" i="4"/>
  <c r="G16" i="4"/>
  <c r="G14" i="4"/>
  <c r="G13" i="4"/>
  <c r="G12" i="4"/>
  <c r="X12" i="4" s="1"/>
  <c r="Y12" i="4" s="1"/>
  <c r="G11" i="4"/>
  <c r="H11" i="4" s="1"/>
  <c r="G10" i="4"/>
  <c r="G9" i="4"/>
  <c r="G7" i="4"/>
  <c r="T169" i="4"/>
  <c r="S169" i="4"/>
  <c r="P169" i="4"/>
  <c r="Q169" i="4" s="1"/>
  <c r="O169" i="4"/>
  <c r="N169" i="4"/>
  <c r="K169" i="4"/>
  <c r="J169" i="4"/>
  <c r="I169" i="4"/>
  <c r="F169" i="4"/>
  <c r="E169" i="4"/>
  <c r="U165" i="4"/>
  <c r="T165" i="4"/>
  <c r="S165" i="4"/>
  <c r="P165" i="4"/>
  <c r="Q165" i="4" s="1"/>
  <c r="O165" i="4"/>
  <c r="N165" i="4"/>
  <c r="K165" i="4"/>
  <c r="J165" i="4"/>
  <c r="I165" i="4"/>
  <c r="F165" i="4"/>
  <c r="E165" i="4"/>
  <c r="F159" i="4" s="1"/>
  <c r="X158" i="4"/>
  <c r="S158" i="4"/>
  <c r="P158" i="4"/>
  <c r="O158" i="4"/>
  <c r="N158" i="4"/>
  <c r="K158" i="4"/>
  <c r="J158" i="4"/>
  <c r="I158" i="4"/>
  <c r="E158" i="4"/>
  <c r="U146" i="4"/>
  <c r="T146" i="4"/>
  <c r="S146" i="4"/>
  <c r="P146" i="4"/>
  <c r="O146" i="4"/>
  <c r="N146" i="4"/>
  <c r="K146" i="4"/>
  <c r="J146" i="4"/>
  <c r="I146" i="4"/>
  <c r="F146" i="4"/>
  <c r="E146" i="4"/>
  <c r="U139" i="4"/>
  <c r="T139" i="4"/>
  <c r="S139" i="4"/>
  <c r="P139" i="4"/>
  <c r="O139" i="4"/>
  <c r="N139" i="4"/>
  <c r="K139" i="4"/>
  <c r="J139" i="4"/>
  <c r="I139" i="4"/>
  <c r="F139" i="4"/>
  <c r="E139" i="4"/>
  <c r="U132" i="4"/>
  <c r="U31" i="4" s="1"/>
  <c r="T132" i="4"/>
  <c r="S132" i="4"/>
  <c r="P132" i="4"/>
  <c r="P31" i="4" s="1"/>
  <c r="O132" i="4"/>
  <c r="O31" i="4" s="1"/>
  <c r="N132" i="4"/>
  <c r="N31" i="4" s="1"/>
  <c r="K132" i="4"/>
  <c r="K31" i="4" s="1"/>
  <c r="J132" i="4"/>
  <c r="J31" i="4" s="1"/>
  <c r="I132" i="4"/>
  <c r="F132" i="4"/>
  <c r="F31" i="4" s="1"/>
  <c r="E132" i="4"/>
  <c r="E31" i="4" s="1"/>
  <c r="U128" i="4"/>
  <c r="U124" i="4" s="1"/>
  <c r="T128" i="4"/>
  <c r="T124" i="4" s="1"/>
  <c r="S128" i="4"/>
  <c r="P128" i="4"/>
  <c r="P124" i="4" s="1"/>
  <c r="O128" i="4"/>
  <c r="O124" i="4" s="1"/>
  <c r="N128" i="4"/>
  <c r="K128" i="4"/>
  <c r="K124" i="4" s="1"/>
  <c r="J128" i="4"/>
  <c r="J124" i="4" s="1"/>
  <c r="I128" i="4"/>
  <c r="I124" i="4" s="1"/>
  <c r="F128" i="4"/>
  <c r="F124" i="4" s="1"/>
  <c r="E128" i="4"/>
  <c r="E124" i="4" s="1"/>
  <c r="U119" i="4"/>
  <c r="T119" i="4"/>
  <c r="S119" i="4"/>
  <c r="P119" i="4"/>
  <c r="O119" i="4"/>
  <c r="N119" i="4"/>
  <c r="K119" i="4"/>
  <c r="J119" i="4"/>
  <c r="I119" i="4"/>
  <c r="F119" i="4"/>
  <c r="E119" i="4"/>
  <c r="U116" i="4"/>
  <c r="T116" i="4"/>
  <c r="S116" i="4"/>
  <c r="P116" i="4"/>
  <c r="O116" i="4"/>
  <c r="N116" i="4"/>
  <c r="K116" i="4"/>
  <c r="J116" i="4"/>
  <c r="I116" i="4"/>
  <c r="F116" i="4"/>
  <c r="E116" i="4"/>
  <c r="U110" i="4"/>
  <c r="T110" i="4"/>
  <c r="S110" i="4"/>
  <c r="P110" i="4"/>
  <c r="O110" i="4"/>
  <c r="N110" i="4"/>
  <c r="K110" i="4"/>
  <c r="J110" i="4"/>
  <c r="I110" i="4"/>
  <c r="F110" i="4"/>
  <c r="E110" i="4"/>
  <c r="U103" i="4"/>
  <c r="T103" i="4"/>
  <c r="S103" i="4"/>
  <c r="P103" i="4"/>
  <c r="O103" i="4"/>
  <c r="N103" i="4"/>
  <c r="K103" i="4"/>
  <c r="J103" i="4"/>
  <c r="I103" i="4"/>
  <c r="F103" i="4"/>
  <c r="E103" i="4"/>
  <c r="U94" i="4"/>
  <c r="T94" i="4"/>
  <c r="S94" i="4"/>
  <c r="P94" i="4"/>
  <c r="O94" i="4"/>
  <c r="N94" i="4"/>
  <c r="K94" i="4"/>
  <c r="J94" i="4"/>
  <c r="I94" i="4"/>
  <c r="F94" i="4"/>
  <c r="E94" i="4"/>
  <c r="U87" i="4"/>
  <c r="T87" i="4"/>
  <c r="S87" i="4"/>
  <c r="P87" i="4"/>
  <c r="O87" i="4"/>
  <c r="N87" i="4"/>
  <c r="K87" i="4"/>
  <c r="J87" i="4"/>
  <c r="I87" i="4"/>
  <c r="F87" i="4"/>
  <c r="E87" i="4"/>
  <c r="U80" i="4"/>
  <c r="T80" i="4"/>
  <c r="S80" i="4"/>
  <c r="P80" i="4"/>
  <c r="O80" i="4"/>
  <c r="N80" i="4"/>
  <c r="K80" i="4"/>
  <c r="J80" i="4"/>
  <c r="I80" i="4"/>
  <c r="F80" i="4"/>
  <c r="E80" i="4"/>
  <c r="U68" i="4"/>
  <c r="T68" i="4"/>
  <c r="S68" i="4"/>
  <c r="P68" i="4"/>
  <c r="O68" i="4"/>
  <c r="N68" i="4"/>
  <c r="K68" i="4"/>
  <c r="J68" i="4"/>
  <c r="I68" i="4"/>
  <c r="F68" i="4"/>
  <c r="E68" i="4"/>
  <c r="U57" i="4"/>
  <c r="T57" i="4"/>
  <c r="S57" i="4"/>
  <c r="P57" i="4"/>
  <c r="O57" i="4"/>
  <c r="N57" i="4"/>
  <c r="K57" i="4"/>
  <c r="J57" i="4"/>
  <c r="I57" i="4"/>
  <c r="F57" i="4"/>
  <c r="E57" i="4"/>
  <c r="U54" i="4"/>
  <c r="T54" i="4"/>
  <c r="S54" i="4"/>
  <c r="P54" i="4"/>
  <c r="O54" i="4"/>
  <c r="N54" i="4"/>
  <c r="K54" i="4"/>
  <c r="J54" i="4"/>
  <c r="I54" i="4"/>
  <c r="F54" i="4"/>
  <c r="E54" i="4"/>
  <c r="U51" i="4"/>
  <c r="T51" i="4"/>
  <c r="S51" i="4"/>
  <c r="P51" i="4"/>
  <c r="O51" i="4"/>
  <c r="N51" i="4"/>
  <c r="K51" i="4"/>
  <c r="J51" i="4"/>
  <c r="I51" i="4"/>
  <c r="F51" i="4"/>
  <c r="E51" i="4"/>
  <c r="U48" i="4"/>
  <c r="T48" i="4"/>
  <c r="S48" i="4"/>
  <c r="P48" i="4"/>
  <c r="O48" i="4"/>
  <c r="N48" i="4"/>
  <c r="K48" i="4"/>
  <c r="J48" i="4"/>
  <c r="I48" i="4"/>
  <c r="F48" i="4"/>
  <c r="E48" i="4"/>
  <c r="U45" i="4"/>
  <c r="T45" i="4"/>
  <c r="S45" i="4"/>
  <c r="P45" i="4"/>
  <c r="O45" i="4"/>
  <c r="N45" i="4"/>
  <c r="K45" i="4"/>
  <c r="J45" i="4"/>
  <c r="I45" i="4"/>
  <c r="F45" i="4"/>
  <c r="E45" i="4"/>
  <c r="U39" i="4"/>
  <c r="T39" i="4"/>
  <c r="S39" i="4"/>
  <c r="P39" i="4"/>
  <c r="O39" i="4"/>
  <c r="N39" i="4"/>
  <c r="K39" i="4"/>
  <c r="J39" i="4"/>
  <c r="I39" i="4"/>
  <c r="F39" i="4"/>
  <c r="E39" i="4"/>
  <c r="U36" i="4"/>
  <c r="T36" i="4"/>
  <c r="S36" i="4"/>
  <c r="P36" i="4"/>
  <c r="O36" i="4"/>
  <c r="N36" i="4"/>
  <c r="K36" i="4"/>
  <c r="J36" i="4"/>
  <c r="I36" i="4"/>
  <c r="F36" i="4"/>
  <c r="E36" i="4"/>
  <c r="U32" i="4"/>
  <c r="T32" i="4"/>
  <c r="S32" i="4"/>
  <c r="P32" i="4"/>
  <c r="O32" i="4"/>
  <c r="N32" i="4"/>
  <c r="K32" i="4"/>
  <c r="J32" i="4"/>
  <c r="I32" i="4"/>
  <c r="F32" i="4"/>
  <c r="E32" i="4"/>
  <c r="U23" i="4"/>
  <c r="U22" i="4" s="1"/>
  <c r="T23" i="4"/>
  <c r="T22" i="4" s="1"/>
  <c r="S23" i="4"/>
  <c r="P23" i="4"/>
  <c r="P22" i="4" s="1"/>
  <c r="O23" i="4"/>
  <c r="O22" i="4" s="1"/>
  <c r="N23" i="4"/>
  <c r="K23" i="4"/>
  <c r="K22" i="4" s="1"/>
  <c r="J23" i="4"/>
  <c r="J22" i="4" s="1"/>
  <c r="I23" i="4"/>
  <c r="I22" i="4" s="1"/>
  <c r="F23" i="4"/>
  <c r="F22" i="4" s="1"/>
  <c r="E23" i="4"/>
  <c r="E22" i="4" s="1"/>
  <c r="U20" i="4"/>
  <c r="T20" i="4"/>
  <c r="S20" i="4"/>
  <c r="P20" i="4"/>
  <c r="O20" i="4"/>
  <c r="N20" i="4"/>
  <c r="K20" i="4"/>
  <c r="J20" i="4"/>
  <c r="F20" i="4"/>
  <c r="E20" i="4"/>
  <c r="U17" i="4"/>
  <c r="U15" i="4" s="1"/>
  <c r="T17" i="4"/>
  <c r="T15" i="4" s="1"/>
  <c r="S17" i="4"/>
  <c r="P17" i="4"/>
  <c r="P15" i="4" s="1"/>
  <c r="O17" i="4"/>
  <c r="O15" i="4" s="1"/>
  <c r="N17" i="4"/>
  <c r="K17" i="4"/>
  <c r="K15" i="4" s="1"/>
  <c r="J17" i="4"/>
  <c r="J15" i="4" s="1"/>
  <c r="I17" i="4"/>
  <c r="I15" i="4" s="1"/>
  <c r="F17" i="4"/>
  <c r="F15" i="4" s="1"/>
  <c r="E17" i="4"/>
  <c r="E15" i="4" s="1"/>
  <c r="U8" i="4"/>
  <c r="T8" i="4"/>
  <c r="S8" i="4"/>
  <c r="P8" i="4"/>
  <c r="O8" i="4"/>
  <c r="N8" i="4"/>
  <c r="K8" i="4"/>
  <c r="J8" i="4"/>
  <c r="I8" i="4"/>
  <c r="F8" i="4"/>
  <c r="E8" i="4"/>
  <c r="E6" i="4" s="1"/>
  <c r="D169" i="4"/>
  <c r="D158" i="4"/>
  <c r="D146" i="4"/>
  <c r="D139" i="4"/>
  <c r="D132" i="4"/>
  <c r="D31" i="4" s="1"/>
  <c r="D128" i="4"/>
  <c r="D124" i="4" s="1"/>
  <c r="D119" i="4"/>
  <c r="D116" i="4"/>
  <c r="D110" i="4"/>
  <c r="D103" i="4"/>
  <c r="D94" i="4"/>
  <c r="D87" i="4"/>
  <c r="D80" i="4"/>
  <c r="D68" i="4"/>
  <c r="D54" i="4"/>
  <c r="D51" i="4"/>
  <c r="D48" i="4"/>
  <c r="D45" i="4"/>
  <c r="D39" i="4"/>
  <c r="D23" i="4"/>
  <c r="D20" i="4"/>
  <c r="D8" i="4"/>
  <c r="S31" i="4" l="1"/>
  <c r="V175" i="4"/>
  <c r="U169" i="4"/>
  <c r="X175" i="4"/>
  <c r="X16" i="4"/>
  <c r="Y16" i="4" s="1"/>
  <c r="X24" i="4"/>
  <c r="Y24" i="4" s="1"/>
  <c r="X33" i="4"/>
  <c r="Y33" i="4" s="1"/>
  <c r="X55" i="4"/>
  <c r="X98" i="4"/>
  <c r="Y98" i="4" s="1"/>
  <c r="X102" i="4"/>
  <c r="X112" i="4"/>
  <c r="V20" i="4"/>
  <c r="V39" i="4"/>
  <c r="Q45" i="4"/>
  <c r="V54" i="4"/>
  <c r="E30" i="4"/>
  <c r="X10" i="4"/>
  <c r="X21" i="4"/>
  <c r="X27" i="4"/>
  <c r="X86" i="4"/>
  <c r="X97" i="4"/>
  <c r="X101" i="4"/>
  <c r="X106" i="4"/>
  <c r="X143" i="4"/>
  <c r="X148" i="4"/>
  <c r="X152" i="4"/>
  <c r="X115" i="4"/>
  <c r="Y115" i="4" s="1"/>
  <c r="X134" i="4"/>
  <c r="X77" i="4"/>
  <c r="Y77" i="4" s="1"/>
  <c r="X69" i="4"/>
  <c r="Y69" i="4" s="1"/>
  <c r="X63" i="4"/>
  <c r="Y63" i="4" s="1"/>
  <c r="X47" i="4"/>
  <c r="Y47" i="4" s="1"/>
  <c r="H12" i="4"/>
  <c r="F30" i="4"/>
  <c r="V45" i="4"/>
  <c r="F158" i="4"/>
  <c r="V87" i="4"/>
  <c r="Q94" i="4"/>
  <c r="V116" i="4"/>
  <c r="V139" i="4"/>
  <c r="Q146" i="4"/>
  <c r="I31" i="4"/>
  <c r="L31" i="4" s="1"/>
  <c r="X9" i="4"/>
  <c r="X71" i="4"/>
  <c r="G31" i="4"/>
  <c r="D30" i="4"/>
  <c r="J30" i="4"/>
  <c r="V110" i="4"/>
  <c r="X46" i="4"/>
  <c r="X52" i="4"/>
  <c r="X62" i="4"/>
  <c r="Y62" i="4" s="1"/>
  <c r="X67" i="4"/>
  <c r="X76" i="4"/>
  <c r="Y76" i="4" s="1"/>
  <c r="X81" i="4"/>
  <c r="Y81" i="4" s="1"/>
  <c r="X85" i="4"/>
  <c r="X90" i="4"/>
  <c r="X96" i="4"/>
  <c r="X100" i="4"/>
  <c r="X114" i="4"/>
  <c r="X120" i="4"/>
  <c r="X125" i="4"/>
  <c r="Y125" i="4" s="1"/>
  <c r="X142" i="4"/>
  <c r="X147" i="4"/>
  <c r="X151" i="4"/>
  <c r="X117" i="4"/>
  <c r="Y117" i="4" s="1"/>
  <c r="H98" i="4"/>
  <c r="Q31" i="4"/>
  <c r="R31" i="4" s="1"/>
  <c r="Q110" i="4"/>
  <c r="X82" i="4"/>
  <c r="Y82" i="4" s="1"/>
  <c r="Q119" i="4"/>
  <c r="Q57" i="4"/>
  <c r="X58" i="4"/>
  <c r="Y58" i="4" s="1"/>
  <c r="X49" i="4"/>
  <c r="Y49" i="4" s="1"/>
  <c r="Q36" i="4"/>
  <c r="Q32" i="4"/>
  <c r="X18" i="4"/>
  <c r="Y18" i="4" s="1"/>
  <c r="K30" i="4"/>
  <c r="X25" i="4"/>
  <c r="Y25" i="4" s="1"/>
  <c r="X121" i="4"/>
  <c r="Y121" i="4" s="1"/>
  <c r="X111" i="4"/>
  <c r="Y111" i="4" s="1"/>
  <c r="X70" i="4"/>
  <c r="Y70" i="4" s="1"/>
  <c r="X137" i="4"/>
  <c r="L103" i="4"/>
  <c r="X109" i="4"/>
  <c r="Y109" i="4" s="1"/>
  <c r="X73" i="4"/>
  <c r="Y73" i="4" s="1"/>
  <c r="X72" i="4"/>
  <c r="Y72" i="4" s="1"/>
  <c r="Y37" i="4"/>
  <c r="X14" i="4"/>
  <c r="H121" i="4"/>
  <c r="H82" i="4"/>
  <c r="H73" i="4"/>
  <c r="H70" i="4"/>
  <c r="H69" i="4"/>
  <c r="Y35" i="4"/>
  <c r="H35" i="4"/>
  <c r="V8" i="4"/>
  <c r="S15" i="4"/>
  <c r="V15" i="4" s="1"/>
  <c r="V17" i="4"/>
  <c r="Q20" i="4"/>
  <c r="L22" i="4"/>
  <c r="V36" i="4"/>
  <c r="Q39" i="4"/>
  <c r="L45" i="4"/>
  <c r="V51" i="4"/>
  <c r="Q54" i="4"/>
  <c r="L57" i="4"/>
  <c r="V80" i="4"/>
  <c r="Q87" i="4"/>
  <c r="L94" i="4"/>
  <c r="Q116" i="4"/>
  <c r="L119" i="4"/>
  <c r="G132" i="4"/>
  <c r="V132" i="4"/>
  <c r="Q139" i="4"/>
  <c r="L146" i="4"/>
  <c r="X169" i="4"/>
  <c r="X126" i="4"/>
  <c r="Y126" i="4" s="1"/>
  <c r="H126" i="4"/>
  <c r="X138" i="4"/>
  <c r="H72" i="4"/>
  <c r="N22" i="4"/>
  <c r="Q22" i="4" s="1"/>
  <c r="Q23" i="4"/>
  <c r="V32" i="4"/>
  <c r="V48" i="4"/>
  <c r="Q51" i="4"/>
  <c r="V68" i="4"/>
  <c r="Q80" i="4"/>
  <c r="V103" i="4"/>
  <c r="S124" i="4"/>
  <c r="V124" i="4" s="1"/>
  <c r="V128" i="4"/>
  <c r="Q132" i="4"/>
  <c r="X165" i="4"/>
  <c r="V165" i="4"/>
  <c r="X7" i="4"/>
  <c r="Y7" i="4" s="1"/>
  <c r="H37" i="4"/>
  <c r="H62" i="4"/>
  <c r="X91" i="4"/>
  <c r="Y91" i="4" s="1"/>
  <c r="H109" i="4"/>
  <c r="Q8" i="4"/>
  <c r="N15" i="4"/>
  <c r="Q15" i="4" s="1"/>
  <c r="Q17" i="4"/>
  <c r="S22" i="4"/>
  <c r="V22" i="4" s="1"/>
  <c r="V23" i="4"/>
  <c r="Q48" i="4"/>
  <c r="V57" i="4"/>
  <c r="Q68" i="4"/>
  <c r="V94" i="4"/>
  <c r="Q103" i="4"/>
  <c r="V119" i="4"/>
  <c r="N124" i="4"/>
  <c r="Q124" i="4" s="1"/>
  <c r="Q128" i="4"/>
  <c r="V146" i="4"/>
  <c r="X161" i="4"/>
  <c r="X13" i="4"/>
  <c r="X19" i="4"/>
  <c r="X26" i="4"/>
  <c r="Y26" i="4" s="1"/>
  <c r="X40" i="4"/>
  <c r="Y40" i="4" s="1"/>
  <c r="X56" i="4"/>
  <c r="X61" i="4"/>
  <c r="Y61" i="4" s="1"/>
  <c r="X65" i="4"/>
  <c r="Y65" i="4" s="1"/>
  <c r="H65" i="4"/>
  <c r="H79" i="4"/>
  <c r="X79" i="4"/>
  <c r="Y79" i="4" s="1"/>
  <c r="X84" i="4"/>
  <c r="X89" i="4"/>
  <c r="Y89" i="4" s="1"/>
  <c r="X95" i="4"/>
  <c r="X99" i="4"/>
  <c r="Y99" i="4" s="1"/>
  <c r="X104" i="4"/>
  <c r="Y104" i="4" s="1"/>
  <c r="X108" i="4"/>
  <c r="Y108" i="4" s="1"/>
  <c r="X113" i="4"/>
  <c r="Y113" i="4" s="1"/>
  <c r="H113" i="4"/>
  <c r="X118" i="4"/>
  <c r="Y118" i="4" s="1"/>
  <c r="H118" i="4"/>
  <c r="X123" i="4"/>
  <c r="Y123" i="4" s="1"/>
  <c r="X129" i="4"/>
  <c r="Y129" i="4" s="1"/>
  <c r="X136" i="4"/>
  <c r="X141" i="4"/>
  <c r="X145" i="4"/>
  <c r="X150" i="4"/>
  <c r="H18" i="4"/>
  <c r="H25" i="4"/>
  <c r="H63" i="4"/>
  <c r="H125" i="4"/>
  <c r="X60" i="4"/>
  <c r="Y60" i="4" s="1"/>
  <c r="X64" i="4"/>
  <c r="Y64" i="4" s="1"/>
  <c r="X74" i="4"/>
  <c r="Y74" i="4" s="1"/>
  <c r="X78" i="4"/>
  <c r="Y78" i="4" s="1"/>
  <c r="X83" i="4"/>
  <c r="Y83" i="4" s="1"/>
  <c r="X88" i="4"/>
  <c r="Y88" i="4" s="1"/>
  <c r="X92" i="4"/>
  <c r="Y92" i="4" s="1"/>
  <c r="X107" i="4"/>
  <c r="X122" i="4"/>
  <c r="Y122" i="4" s="1"/>
  <c r="X127" i="4"/>
  <c r="Y127" i="4" s="1"/>
  <c r="X135" i="4"/>
  <c r="X140" i="4"/>
  <c r="X144" i="4"/>
  <c r="X149" i="4"/>
  <c r="H123" i="4"/>
  <c r="H122" i="4"/>
  <c r="G110" i="4"/>
  <c r="H111" i="4"/>
  <c r="X105" i="4"/>
  <c r="Y105" i="4" s="1"/>
  <c r="H88" i="4"/>
  <c r="G80" i="4"/>
  <c r="H81" i="4"/>
  <c r="H78" i="4"/>
  <c r="H77" i="4"/>
  <c r="H76" i="4"/>
  <c r="X75" i="4"/>
  <c r="Y75" i="4" s="1"/>
  <c r="H61" i="4"/>
  <c r="H60" i="4"/>
  <c r="X59" i="4"/>
  <c r="Y59" i="4" s="1"/>
  <c r="X53" i="4"/>
  <c r="Y53" i="4" s="1"/>
  <c r="H58" i="4"/>
  <c r="X34" i="4"/>
  <c r="Y34" i="4" s="1"/>
  <c r="G36" i="4"/>
  <c r="H33" i="4"/>
  <c r="H24" i="4"/>
  <c r="H16" i="4"/>
  <c r="X11" i="4"/>
  <c r="Y11" i="4" s="1"/>
  <c r="H7" i="4"/>
  <c r="H47" i="4"/>
  <c r="G51" i="4"/>
  <c r="X50" i="4"/>
  <c r="Y50" i="4" s="1"/>
  <c r="H49" i="4"/>
  <c r="G39" i="4"/>
  <c r="L48" i="4"/>
  <c r="L68" i="4"/>
  <c r="G116" i="4"/>
  <c r="L124" i="4"/>
  <c r="L32" i="4"/>
  <c r="L20" i="4"/>
  <c r="L39" i="4"/>
  <c r="L54" i="4"/>
  <c r="L87" i="4"/>
  <c r="L116" i="4"/>
  <c r="L139" i="4"/>
  <c r="L8" i="4"/>
  <c r="J6" i="4"/>
  <c r="L15" i="4"/>
  <c r="L36" i="4"/>
  <c r="G45" i="4"/>
  <c r="G48" i="4"/>
  <c r="L51" i="4"/>
  <c r="G57" i="4"/>
  <c r="G68" i="4"/>
  <c r="L80" i="4"/>
  <c r="G94" i="4"/>
  <c r="L110" i="4"/>
  <c r="G119" i="4"/>
  <c r="G124" i="4"/>
  <c r="L132" i="4"/>
  <c r="G146" i="4"/>
  <c r="K93" i="4"/>
  <c r="G8" i="4"/>
  <c r="G20" i="4"/>
  <c r="G54" i="4"/>
  <c r="X54" i="4" s="1"/>
  <c r="G87" i="4"/>
  <c r="G139" i="4"/>
  <c r="G17" i="4"/>
  <c r="L23" i="4"/>
  <c r="G32" i="4"/>
  <c r="X32" i="4" s="1"/>
  <c r="K66" i="4"/>
  <c r="G103" i="4"/>
  <c r="L17" i="4"/>
  <c r="L128" i="4"/>
  <c r="G128" i="4"/>
  <c r="G23" i="4"/>
  <c r="T131" i="4"/>
  <c r="T31" i="4" s="1"/>
  <c r="S93" i="4"/>
  <c r="I44" i="4"/>
  <c r="U44" i="4"/>
  <c r="E93" i="4"/>
  <c r="N131" i="4"/>
  <c r="S30" i="4"/>
  <c r="D22" i="4"/>
  <c r="G22" i="4" s="1"/>
  <c r="F6" i="4"/>
  <c r="T6" i="4"/>
  <c r="O44" i="4"/>
  <c r="E66" i="4"/>
  <c r="S66" i="4"/>
  <c r="F131" i="4"/>
  <c r="D15" i="4"/>
  <c r="D6" i="4" s="1"/>
  <c r="N30" i="4"/>
  <c r="T30" i="4"/>
  <c r="O30" i="4"/>
  <c r="U30" i="4"/>
  <c r="F44" i="4"/>
  <c r="N44" i="4"/>
  <c r="T44" i="4"/>
  <c r="J66" i="4"/>
  <c r="P66" i="4"/>
  <c r="J93" i="4"/>
  <c r="P93" i="4"/>
  <c r="E131" i="4"/>
  <c r="K131" i="4"/>
  <c r="S131" i="4"/>
  <c r="I6" i="4"/>
  <c r="O6" i="4"/>
  <c r="U6" i="4"/>
  <c r="D131" i="4"/>
  <c r="P6" i="4"/>
  <c r="P30" i="4"/>
  <c r="J44" i="4"/>
  <c r="P44" i="4"/>
  <c r="E44" i="4"/>
  <c r="K44" i="4"/>
  <c r="S44" i="4"/>
  <c r="F66" i="4"/>
  <c r="N66" i="4"/>
  <c r="T66" i="4"/>
  <c r="I66" i="4"/>
  <c r="O66" i="4"/>
  <c r="U66" i="4"/>
  <c r="F93" i="4"/>
  <c r="N93" i="4"/>
  <c r="T93" i="4"/>
  <c r="I93" i="4"/>
  <c r="O93" i="4"/>
  <c r="U93" i="4"/>
  <c r="I131" i="4"/>
  <c r="O131" i="4"/>
  <c r="U131" i="4"/>
  <c r="J131" i="4"/>
  <c r="P131" i="4"/>
  <c r="K6" i="4"/>
  <c r="S6" i="4"/>
  <c r="D44" i="4"/>
  <c r="D93" i="4"/>
  <c r="D66" i="4"/>
  <c r="X132" i="4" l="1"/>
  <c r="X8" i="4"/>
  <c r="H31" i="4"/>
  <c r="G30" i="4"/>
  <c r="V31" i="4"/>
  <c r="V44" i="4"/>
  <c r="X146" i="4"/>
  <c r="N6" i="4"/>
  <c r="G6" i="4"/>
  <c r="V6" i="4"/>
  <c r="X139" i="4"/>
  <c r="M31" i="4"/>
  <c r="V131" i="4"/>
  <c r="I30" i="4"/>
  <c r="L30" i="4" s="1"/>
  <c r="Q93" i="4"/>
  <c r="K43" i="4"/>
  <c r="K42" i="4" s="1"/>
  <c r="K163" i="4" s="1"/>
  <c r="Q30" i="4"/>
  <c r="V66" i="4"/>
  <c r="Q6" i="4"/>
  <c r="L93" i="4"/>
  <c r="Q66" i="4"/>
  <c r="Q131" i="4"/>
  <c r="V30" i="4"/>
  <c r="Q44" i="4"/>
  <c r="V93" i="4"/>
  <c r="X20" i="4"/>
  <c r="X116" i="4"/>
  <c r="X128" i="4"/>
  <c r="X124" i="4"/>
  <c r="X119" i="4"/>
  <c r="X110" i="4"/>
  <c r="X103" i="4"/>
  <c r="X94" i="4"/>
  <c r="X87" i="4"/>
  <c r="X80" i="4"/>
  <c r="G66" i="4"/>
  <c r="X68" i="4"/>
  <c r="X57" i="4"/>
  <c r="X22" i="4"/>
  <c r="X23" i="4"/>
  <c r="X17" i="4"/>
  <c r="G15" i="4"/>
  <c r="X51" i="4"/>
  <c r="X48" i="4"/>
  <c r="X45" i="4"/>
  <c r="L66" i="4"/>
  <c r="L44" i="4"/>
  <c r="N43" i="4"/>
  <c r="L6" i="4"/>
  <c r="G131" i="4"/>
  <c r="L131" i="4"/>
  <c r="O43" i="4"/>
  <c r="O42" i="4" s="1"/>
  <c r="G93" i="4"/>
  <c r="E43" i="4"/>
  <c r="G44" i="4"/>
  <c r="S43" i="4"/>
  <c r="I43" i="4"/>
  <c r="J43" i="4"/>
  <c r="J42" i="4" s="1"/>
  <c r="J163" i="4" s="1"/>
  <c r="T43" i="4"/>
  <c r="T42" i="4" s="1"/>
  <c r="U43" i="4"/>
  <c r="U42" i="4" s="1"/>
  <c r="U163" i="4" s="1"/>
  <c r="F43" i="4"/>
  <c r="F42" i="4" s="1"/>
  <c r="P43" i="4"/>
  <c r="P42" i="4" s="1"/>
  <c r="D43" i="4"/>
  <c r="W31" i="4" l="1"/>
  <c r="X31" i="4"/>
  <c r="Y31" i="4" s="1"/>
  <c r="X30" i="4"/>
  <c r="T130" i="4"/>
  <c r="T163" i="4"/>
  <c r="T157" i="4" s="1"/>
  <c r="T177" i="4" s="1"/>
  <c r="U130" i="4"/>
  <c r="P130" i="4"/>
  <c r="P163" i="4"/>
  <c r="F130" i="4"/>
  <c r="F163" i="4"/>
  <c r="O130" i="4"/>
  <c r="O163" i="4"/>
  <c r="O157" i="4" s="1"/>
  <c r="O177" i="4" s="1"/>
  <c r="K130" i="4"/>
  <c r="K157" i="4"/>
  <c r="J130" i="4"/>
  <c r="J157" i="4"/>
  <c r="J177" i="4" s="1"/>
  <c r="D42" i="4"/>
  <c r="D163" i="4" s="1"/>
  <c r="S42" i="4"/>
  <c r="S163" i="4" s="1"/>
  <c r="S157" i="4" s="1"/>
  <c r="S177" i="4" s="1"/>
  <c r="V43" i="4"/>
  <c r="X131" i="4"/>
  <c r="N42" i="4"/>
  <c r="N163" i="4" s="1"/>
  <c r="N157" i="4" s="1"/>
  <c r="N177" i="4" s="1"/>
  <c r="Q43" i="4"/>
  <c r="X93" i="4"/>
  <c r="X66" i="4"/>
  <c r="X15" i="4"/>
  <c r="X6" i="4"/>
  <c r="X44" i="4"/>
  <c r="I42" i="4"/>
  <c r="I163" i="4" s="1"/>
  <c r="L43" i="4"/>
  <c r="E42" i="4"/>
  <c r="G43" i="4"/>
  <c r="D130" i="4"/>
  <c r="X163" i="4" l="1"/>
  <c r="U157" i="4"/>
  <c r="U177" i="4" s="1"/>
  <c r="Q163" i="4"/>
  <c r="P157" i="4"/>
  <c r="E163" i="4"/>
  <c r="E157" i="4" s="1"/>
  <c r="E177" i="4" s="1"/>
  <c r="F157" i="4"/>
  <c r="K177" i="4"/>
  <c r="D157" i="4"/>
  <c r="D177" i="4" s="1"/>
  <c r="S130" i="4"/>
  <c r="V130" i="4" s="1"/>
  <c r="V42" i="4"/>
  <c r="N130" i="4"/>
  <c r="Q130" i="4" s="1"/>
  <c r="Q42" i="4"/>
  <c r="X43" i="4"/>
  <c r="I130" i="4"/>
  <c r="L42" i="4"/>
  <c r="G42" i="4"/>
  <c r="E130" i="4"/>
  <c r="G130" i="4" s="1"/>
  <c r="P177" i="4" l="1"/>
  <c r="X157" i="4"/>
  <c r="F177" i="4"/>
  <c r="L130" i="4"/>
  <c r="X130" i="4" s="1"/>
  <c r="I157" i="4"/>
  <c r="I177" i="4" s="1"/>
  <c r="X42" i="4"/>
  <c r="C23" i="4"/>
  <c r="C20" i="4"/>
  <c r="C8" i="4"/>
  <c r="C169" i="4"/>
  <c r="C165" i="4"/>
  <c r="C158" i="4"/>
  <c r="C146" i="4"/>
  <c r="C139" i="4"/>
  <c r="C132" i="4"/>
  <c r="C32" i="4"/>
  <c r="C36" i="4"/>
  <c r="C39" i="4"/>
  <c r="C45" i="4"/>
  <c r="C48" i="4"/>
  <c r="C51" i="4"/>
  <c r="C54" i="4"/>
  <c r="C57" i="4"/>
  <c r="C87" i="4"/>
  <c r="C94" i="4"/>
  <c r="C103" i="4"/>
  <c r="C110" i="4"/>
  <c r="C116" i="4"/>
  <c r="C119" i="4"/>
  <c r="C128" i="4"/>
  <c r="C161" i="4"/>
  <c r="R103" i="4" l="1"/>
  <c r="W103" i="4"/>
  <c r="M103" i="4"/>
  <c r="H103" i="4"/>
  <c r="Y103" i="4"/>
  <c r="W32" i="4"/>
  <c r="R32" i="4"/>
  <c r="H32" i="4"/>
  <c r="M32" i="4"/>
  <c r="Y32" i="4"/>
  <c r="W45" i="4"/>
  <c r="R45" i="4"/>
  <c r="H45" i="4"/>
  <c r="M45" i="4"/>
  <c r="Y45" i="4"/>
  <c r="Y20" i="4"/>
  <c r="M20" i="4"/>
  <c r="W20" i="4"/>
  <c r="R20" i="4"/>
  <c r="H20" i="4"/>
  <c r="W128" i="4"/>
  <c r="R128" i="4"/>
  <c r="H128" i="4"/>
  <c r="M128" i="4"/>
  <c r="Y128" i="4"/>
  <c r="W48" i="4"/>
  <c r="R48" i="4"/>
  <c r="H48" i="4"/>
  <c r="M48" i="4"/>
  <c r="Y48" i="4"/>
  <c r="W17" i="4"/>
  <c r="R17" i="4"/>
  <c r="M17" i="4"/>
  <c r="H17" i="4"/>
  <c r="Y17" i="4"/>
  <c r="R119" i="4"/>
  <c r="W119" i="4"/>
  <c r="H119" i="4"/>
  <c r="M119" i="4"/>
  <c r="Y119" i="4"/>
  <c r="R94" i="4"/>
  <c r="W94" i="4"/>
  <c r="M94" i="4"/>
  <c r="H94" i="4"/>
  <c r="Y94" i="4"/>
  <c r="Y132" i="4"/>
  <c r="R132" i="4"/>
  <c r="H132" i="4"/>
  <c r="M132" i="4"/>
  <c r="W132" i="4"/>
  <c r="Y116" i="4"/>
  <c r="W116" i="4"/>
  <c r="R116" i="4"/>
  <c r="M116" i="4"/>
  <c r="H116" i="4"/>
  <c r="R87" i="4"/>
  <c r="W87" i="4"/>
  <c r="H87" i="4"/>
  <c r="M87" i="4"/>
  <c r="Y87" i="4"/>
  <c r="R54" i="4"/>
  <c r="Y54" i="4"/>
  <c r="W54" i="4"/>
  <c r="H54" i="4"/>
  <c r="M54" i="4"/>
  <c r="Y39" i="4"/>
  <c r="R39" i="4"/>
  <c r="W39" i="4"/>
  <c r="M39" i="4"/>
  <c r="H39" i="4"/>
  <c r="Y139" i="4"/>
  <c r="R139" i="4"/>
  <c r="W139" i="4"/>
  <c r="M139" i="4"/>
  <c r="H139" i="4"/>
  <c r="Y169" i="4"/>
  <c r="R169" i="4"/>
  <c r="W169" i="4"/>
  <c r="M169" i="4"/>
  <c r="H169" i="4"/>
  <c r="R23" i="4"/>
  <c r="W23" i="4"/>
  <c r="M23" i="4"/>
  <c r="H23" i="4"/>
  <c r="Y23" i="4"/>
  <c r="W68" i="4"/>
  <c r="R68" i="4"/>
  <c r="H68" i="4"/>
  <c r="M68" i="4"/>
  <c r="Y68" i="4"/>
  <c r="W158" i="4"/>
  <c r="M158" i="4"/>
  <c r="H158" i="4"/>
  <c r="Y158" i="4"/>
  <c r="R158" i="4"/>
  <c r="W57" i="4"/>
  <c r="R57" i="4"/>
  <c r="H57" i="4"/>
  <c r="M57" i="4"/>
  <c r="Y57" i="4"/>
  <c r="Y165" i="4"/>
  <c r="R165" i="4"/>
  <c r="W165" i="4"/>
  <c r="M165" i="4"/>
  <c r="H165" i="4"/>
  <c r="C157" i="4"/>
  <c r="Y161" i="4"/>
  <c r="R161" i="4"/>
  <c r="W161" i="4"/>
  <c r="M161" i="4"/>
  <c r="H161" i="4"/>
  <c r="R110" i="4"/>
  <c r="W110" i="4"/>
  <c r="M110" i="4"/>
  <c r="H110" i="4"/>
  <c r="Y110" i="4"/>
  <c r="W80" i="4"/>
  <c r="R80" i="4"/>
  <c r="M80" i="4"/>
  <c r="H80" i="4"/>
  <c r="Y80" i="4"/>
  <c r="R51" i="4"/>
  <c r="W51" i="4"/>
  <c r="M51" i="4"/>
  <c r="H51" i="4"/>
  <c r="Y51" i="4"/>
  <c r="W36" i="4"/>
  <c r="R36" i="4"/>
  <c r="H36" i="4"/>
  <c r="M36" i="4"/>
  <c r="Y36" i="4"/>
  <c r="W146" i="4"/>
  <c r="M146" i="4"/>
  <c r="Y146" i="4"/>
  <c r="R146" i="4"/>
  <c r="H146" i="4"/>
  <c r="W8" i="4"/>
  <c r="R8" i="4"/>
  <c r="M8" i="4"/>
  <c r="H8" i="4"/>
  <c r="Y8" i="4"/>
  <c r="C93" i="4"/>
  <c r="C22" i="4"/>
  <c r="C124" i="4"/>
  <c r="C15" i="4"/>
  <c r="C6" i="4" s="1"/>
  <c r="H6" i="4" s="1"/>
  <c r="C30" i="4"/>
  <c r="C131" i="4"/>
  <c r="C44" i="4"/>
  <c r="R6" i="4" l="1"/>
  <c r="W6" i="4"/>
  <c r="M6" i="4"/>
  <c r="Y6" i="4"/>
  <c r="R15" i="4"/>
  <c r="W15" i="4"/>
  <c r="M15" i="4"/>
  <c r="H15" i="4"/>
  <c r="Y15" i="4"/>
  <c r="W93" i="4"/>
  <c r="R93" i="4"/>
  <c r="M93" i="4"/>
  <c r="H93" i="4"/>
  <c r="Y93" i="4"/>
  <c r="R66" i="4"/>
  <c r="W66" i="4"/>
  <c r="M66" i="4"/>
  <c r="H66" i="4"/>
  <c r="Y66" i="4"/>
  <c r="Y157" i="4"/>
  <c r="W157" i="4"/>
  <c r="R157" i="4"/>
  <c r="M157" i="4"/>
  <c r="H157" i="4"/>
  <c r="R22" i="4"/>
  <c r="W22" i="4"/>
  <c r="M22" i="4"/>
  <c r="H22" i="4"/>
  <c r="Y22" i="4"/>
  <c r="R44" i="4"/>
  <c r="W44" i="4"/>
  <c r="H44" i="4"/>
  <c r="M44" i="4"/>
  <c r="Y44" i="4"/>
  <c r="Y131" i="4"/>
  <c r="R131" i="4"/>
  <c r="W131" i="4"/>
  <c r="M131" i="4"/>
  <c r="H131" i="4"/>
  <c r="W124" i="4"/>
  <c r="R124" i="4"/>
  <c r="M124" i="4"/>
  <c r="H124" i="4"/>
  <c r="Y124" i="4"/>
  <c r="R30" i="4"/>
  <c r="W30" i="4"/>
  <c r="M30" i="4"/>
  <c r="H30" i="4"/>
  <c r="Y30" i="4"/>
  <c r="C43" i="4"/>
  <c r="R43" i="4" l="1"/>
  <c r="W43" i="4"/>
  <c r="M43" i="4"/>
  <c r="H43" i="4"/>
  <c r="Y43" i="4"/>
  <c r="C42" i="4"/>
  <c r="R42" i="4" l="1"/>
  <c r="W42" i="4"/>
  <c r="H42" i="4"/>
  <c r="M42" i="4"/>
  <c r="Y42" i="4"/>
  <c r="C130" i="4"/>
  <c r="W130" i="4" l="1"/>
  <c r="R130" i="4"/>
  <c r="M130" i="4"/>
  <c r="H130" i="4"/>
  <c r="Y13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31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Composição Contas: =</t>
        </r>
        <r>
          <rPr>
            <sz val="9"/>
            <color indexed="81"/>
            <rFont val="Segoe UI"/>
            <family val="2"/>
          </rPr>
          <t xml:space="preserve">1.1 - 1.2 + 1.3.1 - (6.1.3.9.3 + 6.2.1+6.2.2+6.2.3)
Cuidado ao sinal dos números para efetuar as subtrações corretamente. </t>
        </r>
      </text>
    </comment>
  </commentList>
</comments>
</file>

<file path=xl/sharedStrings.xml><?xml version="1.0" encoding="utf-8"?>
<sst xmlns="http://schemas.openxmlformats.org/spreadsheetml/2006/main" count="16504" uniqueCount="1155">
  <si>
    <t>Exercício: 2020</t>
  </si>
  <si>
    <r>
      <rPr>
        <b/>
        <sz val="11"/>
        <rFont val="Calibri"/>
        <family val="2"/>
        <scheme val="minor"/>
      </rPr>
      <t>Organização Social:</t>
    </r>
    <r>
      <rPr>
        <sz val="11"/>
        <rFont val="Calibri"/>
        <family val="2"/>
        <scheme val="minor"/>
      </rPr>
      <t xml:space="preserve"> Catavento Cultural e Organizacional</t>
    </r>
  </si>
  <si>
    <r>
      <rPr>
        <b/>
        <sz val="11"/>
        <rFont val="Calibri"/>
        <family val="2"/>
        <scheme val="minor"/>
      </rPr>
      <t>Unidade Gestora:</t>
    </r>
    <r>
      <rPr>
        <sz val="11"/>
        <rFont val="Calibri"/>
        <family val="2"/>
        <scheme val="minor"/>
      </rPr>
      <t xml:space="preserve"> Unidade de Preservação do Patrimônio  Museológico</t>
    </r>
  </si>
  <si>
    <r>
      <rPr>
        <b/>
        <sz val="11"/>
        <rFont val="Calibri"/>
        <family val="2"/>
        <scheme val="minor"/>
      </rPr>
      <t>Contrato de Gestão:</t>
    </r>
    <r>
      <rPr>
        <sz val="11"/>
        <rFont val="Calibri"/>
        <family val="2"/>
        <scheme val="minor"/>
      </rPr>
      <t xml:space="preserve"> 02/2017</t>
    </r>
  </si>
  <si>
    <r>
      <t xml:space="preserve">Objeto Contratual: </t>
    </r>
    <r>
      <rPr>
        <sz val="11"/>
        <rFont val="Calibri"/>
        <family val="2"/>
        <scheme val="minor"/>
      </rPr>
      <t>Museu Catavento - Espaço Cultura de Ciência</t>
    </r>
  </si>
  <si>
    <t>I - REPASSES  E OUTROS RECURSOS VINCULADOS AO CONTRATO DE GESTÃO</t>
  </si>
  <si>
    <t>Orçamento 2020</t>
  </si>
  <si>
    <t>Janeiro</t>
  </si>
  <si>
    <t>Fevereiro</t>
  </si>
  <si>
    <t>Março</t>
  </si>
  <si>
    <t>Realizado 
1º trimestre</t>
  </si>
  <si>
    <t>% Realizado
1º trimestre</t>
  </si>
  <si>
    <t>Abril</t>
  </si>
  <si>
    <t>Maio</t>
  </si>
  <si>
    <t>Junho</t>
  </si>
  <si>
    <t>Realizado 
2º trimestre</t>
  </si>
  <si>
    <t>% Realizado
2º trimestre</t>
  </si>
  <si>
    <t>Julho</t>
  </si>
  <si>
    <t>Agosto</t>
  </si>
  <si>
    <t>Setembro</t>
  </si>
  <si>
    <t>Realizado 
3º trimestre</t>
  </si>
  <si>
    <t>% Realizado
3º trimestre</t>
  </si>
  <si>
    <t>Outubro</t>
  </si>
  <si>
    <t>Novembro</t>
  </si>
  <si>
    <t>Dezembro</t>
  </si>
  <si>
    <t>Realizado 
4º trimestre</t>
  </si>
  <si>
    <t>% Realizado
4º trimestre</t>
  </si>
  <si>
    <t>Realizado 
acumulado Anual</t>
  </si>
  <si>
    <t>% Realizado 2020</t>
  </si>
  <si>
    <t>Recursos Líquidos para o Contrato de Gestão</t>
  </si>
  <si>
    <t>1.1</t>
  </si>
  <si>
    <t>Repasse Contrato de Gestão</t>
  </si>
  <si>
    <t>1.2</t>
  </si>
  <si>
    <t>Movimentação de Recursos Reservados</t>
  </si>
  <si>
    <t>1.2.1</t>
  </si>
  <si>
    <t>Constituição Recursos de Reserva</t>
  </si>
  <si>
    <t>1.2.2</t>
  </si>
  <si>
    <t>Reversão de Recursos de Reservas</t>
  </si>
  <si>
    <t>1.2.3</t>
  </si>
  <si>
    <t>Constituição Recursos de Contingência</t>
  </si>
  <si>
    <t>1.2.4</t>
  </si>
  <si>
    <t>Reversão de Recursos de Contingências</t>
  </si>
  <si>
    <t>1.2.5</t>
  </si>
  <si>
    <t>Constituição Recursos Reserva - Outros (especificar)</t>
  </si>
  <si>
    <t>1.2.6</t>
  </si>
  <si>
    <t>Reversão de Recursos Reservados (Outros)</t>
  </si>
  <si>
    <t>1.3</t>
  </si>
  <si>
    <t>Outras Receitas</t>
  </si>
  <si>
    <t>1.3.1</t>
  </si>
  <si>
    <t>Saldos anteriores para utilização no exercício</t>
  </si>
  <si>
    <t>1.3.2</t>
  </si>
  <si>
    <t>Outros saldos</t>
  </si>
  <si>
    <t>1.3.2.1</t>
  </si>
  <si>
    <t>Receitas Financeiras</t>
  </si>
  <si>
    <t>1.3.2.2</t>
  </si>
  <si>
    <t>Recursos de Investimento do Contrato de Gestão</t>
  </si>
  <si>
    <t>2.1</t>
  </si>
  <si>
    <t>Investimento do CG</t>
  </si>
  <si>
    <t>Recursos de Captação</t>
  </si>
  <si>
    <t>3.1</t>
  </si>
  <si>
    <t>Recursos de Captação voltados a Custeio</t>
  </si>
  <si>
    <t>3.1.1</t>
  </si>
  <si>
    <t>Captação de Recursos Operacionais (bilheteria, cessão onerosa de espaço, loja, café, doações, estacionamento, etc)</t>
  </si>
  <si>
    <t>3.1.2</t>
  </si>
  <si>
    <t>Captação de Recursos Incentivados</t>
  </si>
  <si>
    <t>3.1.3</t>
  </si>
  <si>
    <t>Trabalho Voluntário e Parcerias</t>
  </si>
  <si>
    <t>3.2</t>
  </si>
  <si>
    <t>Recursos de Captação voltados a Investimentos</t>
  </si>
  <si>
    <t>II - DEMONSTRAÇÃO DE RESULTADO</t>
  </si>
  <si>
    <t>RECEITAS APROPRIADAS VINCULADAS AO CONTRATO DE GESTÃO</t>
  </si>
  <si>
    <t>Total de Receitas vinculadas ao Plano de Trabalho</t>
  </si>
  <si>
    <t>4.1</t>
  </si>
  <si>
    <t>Receita de Repasse Apropriada</t>
  </si>
  <si>
    <t>4.2</t>
  </si>
  <si>
    <t>Receita de Captação Apropriada</t>
  </si>
  <si>
    <t>4.2.1</t>
  </si>
  <si>
    <t>4.2.2</t>
  </si>
  <si>
    <t>4.2.3</t>
  </si>
  <si>
    <t>4.3</t>
  </si>
  <si>
    <t>Total das Receitas Financeiras</t>
  </si>
  <si>
    <t>4.3.1</t>
  </si>
  <si>
    <t>4.3.2</t>
  </si>
  <si>
    <t>5</t>
  </si>
  <si>
    <t>Total de Receitas para a realização de metas condicionadas</t>
  </si>
  <si>
    <t>5.1</t>
  </si>
  <si>
    <t>Receitas para realização de metas condicionadas</t>
  </si>
  <si>
    <t>DESPESAS DO CONTRATO DE GESTÃO</t>
  </si>
  <si>
    <t>Total de Despesas</t>
  </si>
  <si>
    <t>6.1</t>
  </si>
  <si>
    <t>Subtotal de Despesas</t>
  </si>
  <si>
    <t>6.1.1</t>
  </si>
  <si>
    <t>Recursos Humanos - Salários, encargos e benefícios</t>
  </si>
  <si>
    <t>6.1.1.1</t>
  </si>
  <si>
    <t>Diretoria</t>
  </si>
  <si>
    <t>6.1.1.1.1</t>
  </si>
  <si>
    <t>Área Meio</t>
  </si>
  <si>
    <t>6.1.1.1.2</t>
  </si>
  <si>
    <t>Área Fim</t>
  </si>
  <si>
    <t>6.1.1.2</t>
  </si>
  <si>
    <t>Demais Funcionários</t>
  </si>
  <si>
    <t>6.1.1.2.1</t>
  </si>
  <si>
    <t>6.1.1.2.2</t>
  </si>
  <si>
    <t>6.1.1.3</t>
  </si>
  <si>
    <t>Estagiários</t>
  </si>
  <si>
    <t>6.1.1.3.1</t>
  </si>
  <si>
    <t>6.1.1.3.2</t>
  </si>
  <si>
    <t>6.1.1.4</t>
  </si>
  <si>
    <t>Aprendizes</t>
  </si>
  <si>
    <t>6.1.1.4.1</t>
  </si>
  <si>
    <t>6.1.1.4.2</t>
  </si>
  <si>
    <t>6.1.2</t>
  </si>
  <si>
    <t>Prestadores de serviços (Consultorias/Assessorias/Pessoas Jurídicas) - Área Meio</t>
  </si>
  <si>
    <t>6.1.2.1</t>
  </si>
  <si>
    <t>Limpeza</t>
  </si>
  <si>
    <t>6.1.2.2</t>
  </si>
  <si>
    <t>Vigilância / portaria / segurança</t>
  </si>
  <si>
    <t>6.1.2.3</t>
  </si>
  <si>
    <t>Jurídica</t>
  </si>
  <si>
    <t>6.1.2.4</t>
  </si>
  <si>
    <t>Informática</t>
  </si>
  <si>
    <t>6.1.2.5</t>
  </si>
  <si>
    <t>Administrativa / RH</t>
  </si>
  <si>
    <t>6.1.2.6</t>
  </si>
  <si>
    <t>Contábil</t>
  </si>
  <si>
    <t>6.1.2.7</t>
  </si>
  <si>
    <t>Auditoria</t>
  </si>
  <si>
    <t>6.1.2.8</t>
  </si>
  <si>
    <t>Outras Despesas (Bilheteria, Sist. Integrado, Direito de Uso )</t>
  </si>
  <si>
    <t>6.1.3</t>
  </si>
  <si>
    <t>Custos Administrativos, Institucionais e Governança</t>
  </si>
  <si>
    <t>6.1.3.1</t>
  </si>
  <si>
    <t>Locação de imóveis</t>
  </si>
  <si>
    <t>6.1.3.2</t>
  </si>
  <si>
    <t xml:space="preserve">Utilidades públicas   </t>
  </si>
  <si>
    <t>6.1.3.2.1</t>
  </si>
  <si>
    <t>Água</t>
  </si>
  <si>
    <t>6.1.3.2.2</t>
  </si>
  <si>
    <t>Energia Elétrica</t>
  </si>
  <si>
    <t>6.1.3.2.3</t>
  </si>
  <si>
    <t>Gás</t>
  </si>
  <si>
    <t>6.1.3.2.4</t>
  </si>
  <si>
    <t>Internet</t>
  </si>
  <si>
    <t>6.1.3.2.5</t>
  </si>
  <si>
    <t>Telefonia</t>
  </si>
  <si>
    <t>6.1.3.3</t>
  </si>
  <si>
    <t>Uniformes e EPIs</t>
  </si>
  <si>
    <t>6.1.3.4</t>
  </si>
  <si>
    <t>Viagens e Estadias</t>
  </si>
  <si>
    <t>6.1.3.5</t>
  </si>
  <si>
    <t>Material de consumo, escritório e limpeza</t>
  </si>
  <si>
    <t>6.1.3.6</t>
  </si>
  <si>
    <t>Despesas tributárias e financeiras</t>
  </si>
  <si>
    <t>6.1.3.7</t>
  </si>
  <si>
    <t>Despesas diversas (correio, xerox, motoboy, etc.)</t>
  </si>
  <si>
    <t>6.1.3.8</t>
  </si>
  <si>
    <t>Treinamento de Funcionários</t>
  </si>
  <si>
    <t>6.1.3.9</t>
  </si>
  <si>
    <t xml:space="preserve">Outras Despesas </t>
  </si>
  <si>
    <t>6.1.3.9.1</t>
  </si>
  <si>
    <t>Locação de Veiculos</t>
  </si>
  <si>
    <t>6.1.3.9.2</t>
  </si>
  <si>
    <t>Investimentos</t>
  </si>
  <si>
    <t>6.1.3.9.3</t>
  </si>
  <si>
    <t>Provisões Judiciais</t>
  </si>
  <si>
    <t>6.1.3.10</t>
  </si>
  <si>
    <t xml:space="preserve">Plano Museológico </t>
  </si>
  <si>
    <t>6.1.3.11</t>
  </si>
  <si>
    <t>Planejamento Estratégico</t>
  </si>
  <si>
    <t>6.1.3.12</t>
  </si>
  <si>
    <t>Pesquisa de público</t>
  </si>
  <si>
    <t>6.1.4</t>
  </si>
  <si>
    <t>Programa de Edificações: Conservação, Manutenção e Segurança</t>
  </si>
  <si>
    <t>6.1.4.1</t>
  </si>
  <si>
    <t>Conservação e manutenção de edificações (reparos, pinturas,  limpeza  de  caixa  de  água,  limpeza  de calhas, etc.)</t>
  </si>
  <si>
    <t>6.1.4.2</t>
  </si>
  <si>
    <t>Sistema de Monitoramento de Segurança e AVCB</t>
  </si>
  <si>
    <t>6.1.4.3</t>
  </si>
  <si>
    <t>Equipamentos / Implementos</t>
  </si>
  <si>
    <t>6.1.4.4</t>
  </si>
  <si>
    <t>Seguros (predial, incêndio, etc.)</t>
  </si>
  <si>
    <t>6.1.4.5</t>
  </si>
  <si>
    <t>Outras Despesas (Investimentos)</t>
  </si>
  <si>
    <t>6.1.5</t>
  </si>
  <si>
    <t>Programas de Trabalho da Área Fim</t>
  </si>
  <si>
    <t>6.1.5.1</t>
  </si>
  <si>
    <t>Programa de Acervo: Documentação, Conservação e Pesquisa</t>
  </si>
  <si>
    <t>6.1.5.1.1</t>
  </si>
  <si>
    <t>Aquisição de Acervo</t>
  </si>
  <si>
    <t>6.1.5.1.2</t>
  </si>
  <si>
    <t>Armazenamento de acervo em reserva técnica externa</t>
  </si>
  <si>
    <t>6.1.5.1.3</t>
  </si>
  <si>
    <t>Transporte de Acervo</t>
  </si>
  <si>
    <t>6.1.5.1.4</t>
  </si>
  <si>
    <t>Conservação e Restauro</t>
  </si>
  <si>
    <t>6.1.5.1.5</t>
  </si>
  <si>
    <t>Outras Despesas</t>
  </si>
  <si>
    <t>6.1.5.1.6</t>
  </si>
  <si>
    <t>Higienização de Acervo</t>
  </si>
  <si>
    <t>6.1.5.1.7</t>
  </si>
  <si>
    <t>Limpeza da Tenda</t>
  </si>
  <si>
    <t>6.1.5.1.8</t>
  </si>
  <si>
    <t>6.1.5.2</t>
  </si>
  <si>
    <t>Programa de Exposições e Programação Cultural</t>
  </si>
  <si>
    <t>6.1.5.2.1</t>
  </si>
  <si>
    <t>Exposições Temporárias</t>
  </si>
  <si>
    <t>6.1.5.2.2</t>
  </si>
  <si>
    <t>Programação Cultural</t>
  </si>
  <si>
    <t>6.1.5.2.3</t>
  </si>
  <si>
    <t>Elaboração Projetos museográficos</t>
  </si>
  <si>
    <t>6.1.5.2.4</t>
  </si>
  <si>
    <t>Implantação de projeto museográfico</t>
  </si>
  <si>
    <t>6.1.5.2.5</t>
  </si>
  <si>
    <t>6.1.5.2.6</t>
  </si>
  <si>
    <t>6.1.5.3</t>
  </si>
  <si>
    <t>Programa Educativo</t>
  </si>
  <si>
    <t>6.1.5.3.1</t>
  </si>
  <si>
    <t>Serviço Educativo e Projetos Especiais</t>
  </si>
  <si>
    <t>6.1.5.3.2</t>
  </si>
  <si>
    <t>Capacitação de Profissionais</t>
  </si>
  <si>
    <t>6.1.5.3.3</t>
  </si>
  <si>
    <t>Manutenção do conteúdo expositivo/adequação</t>
  </si>
  <si>
    <t>6.1.5.3.4</t>
  </si>
  <si>
    <t>Novas instalações</t>
  </si>
  <si>
    <t>6.1.5.3.5</t>
  </si>
  <si>
    <t>6.1.5.4</t>
  </si>
  <si>
    <t>Programa de Integração ao SISEM-SP</t>
  </si>
  <si>
    <t>6.1.5.4.1</t>
  </si>
  <si>
    <t>Exposições Itinerantes</t>
  </si>
  <si>
    <t>6.1.5.4.2</t>
  </si>
  <si>
    <t>Outras ações de Apoio ao SISEM-SP</t>
  </si>
  <si>
    <t>6.1.6</t>
  </si>
  <si>
    <t>Comunicação e Imprensa</t>
  </si>
  <si>
    <t>6.1.6.1</t>
  </si>
  <si>
    <t>Plano de Comunicação</t>
  </si>
  <si>
    <t>6.1.6.2</t>
  </si>
  <si>
    <t>Site</t>
  </si>
  <si>
    <t>6.1.6.3</t>
  </si>
  <si>
    <t>Projetos Gráficos e Materiais de comunicação</t>
  </si>
  <si>
    <t>6.1.6.4</t>
  </si>
  <si>
    <t>Assessoria de impresa e Publicidade</t>
  </si>
  <si>
    <t>6.2</t>
  </si>
  <si>
    <t>Depreciação/Amortização/Baixa do Imobilizado</t>
  </si>
  <si>
    <t>6.2.1</t>
  </si>
  <si>
    <t>Depreciação</t>
  </si>
  <si>
    <t>6.2.2</t>
  </si>
  <si>
    <t>Amortização</t>
  </si>
  <si>
    <t>6.2.3</t>
  </si>
  <si>
    <t>Baixa de ativo imobilizado</t>
  </si>
  <si>
    <t>6.2.4</t>
  </si>
  <si>
    <t>Outros (especificar)</t>
  </si>
  <si>
    <t>6.2.4.1</t>
  </si>
  <si>
    <t>Voluntários/Serviços Gratuitos</t>
  </si>
  <si>
    <t>7</t>
  </si>
  <si>
    <t>Superávit/Déficit do exercício</t>
  </si>
  <si>
    <t>INVESTIMENTOS/IMOBILIZADO</t>
  </si>
  <si>
    <t>8</t>
  </si>
  <si>
    <t>Investimentos com recursos vinculados ao contratos de gestão</t>
  </si>
  <si>
    <t>8.1</t>
  </si>
  <si>
    <t>Equipamentos de informática</t>
  </si>
  <si>
    <t>8.2</t>
  </si>
  <si>
    <t>Móveis e utensílios</t>
  </si>
  <si>
    <t>8.3</t>
  </si>
  <si>
    <t>Máquinas e equipamentos</t>
  </si>
  <si>
    <t>8.4</t>
  </si>
  <si>
    <t>Software</t>
  </si>
  <si>
    <t>8.5</t>
  </si>
  <si>
    <t>Benfeitorias</t>
  </si>
  <si>
    <t>8.6</t>
  </si>
  <si>
    <t>Aquisição de acervo</t>
  </si>
  <si>
    <t>9</t>
  </si>
  <si>
    <t>Recursos públicos específicos para investimento no contrato de gestão</t>
  </si>
  <si>
    <t>9.1</t>
  </si>
  <si>
    <t>9.2</t>
  </si>
  <si>
    <t>9.3</t>
  </si>
  <si>
    <t>9.4</t>
  </si>
  <si>
    <t>9.5</t>
  </si>
  <si>
    <t>9.6</t>
  </si>
  <si>
    <t>10</t>
  </si>
  <si>
    <t>Investimentos com recursos incentivados</t>
  </si>
  <si>
    <t>10.1</t>
  </si>
  <si>
    <t>10.2</t>
  </si>
  <si>
    <t>10.3</t>
  </si>
  <si>
    <t>10.4</t>
  </si>
  <si>
    <t>10.5</t>
  </si>
  <si>
    <t>10.6</t>
  </si>
  <si>
    <t>IV - PROJETOS A EXECUTAR</t>
  </si>
  <si>
    <t>IV - PROJETOS A EXECUTAR, SALDOS DE RECURSOS VINCULADOS AO CONTRATO DE GESTÃO E SALDOS BANCÁRIOS</t>
  </si>
  <si>
    <t>11</t>
  </si>
  <si>
    <t>Projetos a Executar (Contábil)</t>
  </si>
  <si>
    <t>11.1</t>
  </si>
  <si>
    <t>Recursos líquidos disponíveis</t>
  </si>
  <si>
    <t>11.1.1</t>
  </si>
  <si>
    <t>Saldo dos exercícios anteriores</t>
  </si>
  <si>
    <t>11.1.2</t>
  </si>
  <si>
    <t>Recursos líquidos para o contrato de gestão</t>
  </si>
  <si>
    <t>11.2</t>
  </si>
  <si>
    <t>Receitas apropriadas</t>
  </si>
  <si>
    <t>11.3</t>
  </si>
  <si>
    <t>Receitas financeiras dos recursos de reservas e contingência</t>
  </si>
  <si>
    <t>11.4</t>
  </si>
  <si>
    <t>Investimentos com recursos vinculados ao CG</t>
  </si>
  <si>
    <t>11.5</t>
  </si>
  <si>
    <t>Restituição de recursos a SEC</t>
  </si>
  <si>
    <t>12</t>
  </si>
  <si>
    <t>Recursos Incentivados - saldo a ser executado</t>
  </si>
  <si>
    <t>12.1</t>
  </si>
  <si>
    <t>Recursos captados</t>
  </si>
  <si>
    <t>12.2</t>
  </si>
  <si>
    <t>Receita apropriada do recurso captado</t>
  </si>
  <si>
    <t>12.3</t>
  </si>
  <si>
    <t>Despesa realizada do recurso captado</t>
  </si>
  <si>
    <t>13</t>
  </si>
  <si>
    <t>Outras informações: saldos bancários</t>
  </si>
  <si>
    <t>13.1</t>
  </si>
  <si>
    <t xml:space="preserve">Conta de Repasses do Contrato de Gestão  </t>
  </si>
  <si>
    <t>13.2</t>
  </si>
  <si>
    <t xml:space="preserve">Conta de Captação Operacional </t>
  </si>
  <si>
    <t>13.3</t>
  </si>
  <si>
    <t xml:space="preserve">Conta de Projetos Incentivados </t>
  </si>
  <si>
    <t>13.4</t>
  </si>
  <si>
    <t xml:space="preserve">Conta de Recurso de Reserva </t>
  </si>
  <si>
    <t>13.5</t>
  </si>
  <si>
    <t>Conta de Recurso de Contingência</t>
  </si>
  <si>
    <t>13.6</t>
  </si>
  <si>
    <t>Demais Saldos (especificar)</t>
  </si>
  <si>
    <t>Classificação</t>
  </si>
  <si>
    <t>Nome</t>
  </si>
  <si>
    <t>Saldo anterior</t>
  </si>
  <si>
    <t>Débito</t>
  </si>
  <si>
    <t>Crédito</t>
  </si>
  <si>
    <t>Saldo atual</t>
  </si>
  <si>
    <t>Centro de Custo - 1205 - CG 02/2017</t>
  </si>
  <si>
    <t>1</t>
  </si>
  <si>
    <t>ATIVO</t>
  </si>
  <si>
    <t>1.01</t>
  </si>
  <si>
    <t/>
  </si>
  <si>
    <t>ATIVO CIRCULANTE</t>
  </si>
  <si>
    <t>1.01.01</t>
  </si>
  <si>
    <t>DISPONIBILIDADES</t>
  </si>
  <si>
    <t>1.01.01.01</t>
  </si>
  <si>
    <t>1.01.01.01.01</t>
  </si>
  <si>
    <t>CAIXA</t>
  </si>
  <si>
    <t>1.01.01.01.01.003</t>
  </si>
  <si>
    <t>CAIXA - GESTÃO</t>
  </si>
  <si>
    <t>1.01.01.01.01.012</t>
  </si>
  <si>
    <t>CAIXA BILHETERIA</t>
  </si>
  <si>
    <t>1.01.01.01.02</t>
  </si>
  <si>
    <t>BANCOS CONTA MOVIMENTO RECURSOS LIVRES</t>
  </si>
  <si>
    <t>1.01.01.01.02.109</t>
  </si>
  <si>
    <t>BB - C/C 240.994-1 GESTÃO 02/2017</t>
  </si>
  <si>
    <t>1.01.01.01.02.110</t>
  </si>
  <si>
    <t>BB - C/C 240.995-X GESTÃO 02/2017 RESERVA</t>
  </si>
  <si>
    <t>1.01.01.01.02.111</t>
  </si>
  <si>
    <t>BB - C/C 240.996-8 GESTÃO 02/2017 CONTING</t>
  </si>
  <si>
    <t>1.01.01.01.02.112</t>
  </si>
  <si>
    <t>BB - C/C 240.997-6 GESTÃO 02/2017 REC CAP</t>
  </si>
  <si>
    <t>1.01.01.01.03</t>
  </si>
  <si>
    <t>BANCOS LEI ROUANET</t>
  </si>
  <si>
    <t>1.01.01.01.03.006</t>
  </si>
  <si>
    <t>BB - C/C 1347-1 MINC PRONAC 193294 - 2020</t>
  </si>
  <si>
    <t>1.01.01.01.03.007</t>
  </si>
  <si>
    <t>BB - C/C 1642-X MINC PRONAC 203249 - 2021</t>
  </si>
  <si>
    <t>1.01.01.01.03.008</t>
  </si>
  <si>
    <t>BB - C/C 1643-8 MINC PRONAC 203249 - 2021</t>
  </si>
  <si>
    <t>1.01.01.01.04</t>
  </si>
  <si>
    <t>APLICAÇÕES FINANCEIRAS RECURSOS LIVRES</t>
  </si>
  <si>
    <t>1.01.01.01.04.223</t>
  </si>
  <si>
    <t>BB Aplic.240994-1 GESTÃO 02/2017 R.F CP</t>
  </si>
  <si>
    <t>1.01.01.01.04.225</t>
  </si>
  <si>
    <t>BB Aplic.240996-8 GESTÃO 02/2017 CONTINGÊ</t>
  </si>
  <si>
    <t>1.01.01.01.04.226</t>
  </si>
  <si>
    <t>BB Aplic.240997-6 GESTÃO 02/2017 REC CAPT</t>
  </si>
  <si>
    <t>1.01.01.01.04.229</t>
  </si>
  <si>
    <t>BB Aplic.240995-X RF DI LP CORP 400MIL FI</t>
  </si>
  <si>
    <t>1.01.01.01.05</t>
  </si>
  <si>
    <t>APLICAÇÕES FINANCEIRAS LEI ROUANET</t>
  </si>
  <si>
    <t>1.01.01.01.05.005</t>
  </si>
  <si>
    <t>BB Aplic RF CP Empresa Ágil 1347-1 MINC PRONAC 2020</t>
  </si>
  <si>
    <t>1.01.01.01.06</t>
  </si>
  <si>
    <t>CARTÃO DE CRÉDITO</t>
  </si>
  <si>
    <t>1.01.01.01.06.003</t>
  </si>
  <si>
    <t>BB - Cartão de Crédito 240994-1 Gestão</t>
  </si>
  <si>
    <t>1.01.02</t>
  </si>
  <si>
    <t>REALIZÁVEIS A CURTO PRAZO</t>
  </si>
  <si>
    <t>1.01.02.01</t>
  </si>
  <si>
    <t>A RECEBER</t>
  </si>
  <si>
    <t>1.01.02.01.01</t>
  </si>
  <si>
    <t>CONTAS A RECEBER</t>
  </si>
  <si>
    <t>1.01.02.01.01.006</t>
  </si>
  <si>
    <t>RECEITA DE BILHETERIA A RECEBER</t>
  </si>
  <si>
    <t>1.01.02.01.01.008</t>
  </si>
  <si>
    <t>RECEITA DE ESTACIONAMENTO A RECEBER</t>
  </si>
  <si>
    <t>1.01.02.01.01.010</t>
  </si>
  <si>
    <t>RECEITA DE CESSÃO DE ESPAÇO A RECEBER</t>
  </si>
  <si>
    <t>1.01.02.02</t>
  </si>
  <si>
    <t>ADIANTAMENTOS</t>
  </si>
  <si>
    <t>1.01.02.02.01</t>
  </si>
  <si>
    <t>1.01.02.02.01.002</t>
  </si>
  <si>
    <t>ADIANTAMENTO DE FÉRIAS</t>
  </si>
  <si>
    <t>1.01.02.02.01.003</t>
  </si>
  <si>
    <t>ADIANTAMENTO DE 13º SALÁRIO</t>
  </si>
  <si>
    <t>1.01.02.02.01.004</t>
  </si>
  <si>
    <t>ADIANTAMENTO DE RESCISÃO</t>
  </si>
  <si>
    <t>1.01.02.50</t>
  </si>
  <si>
    <t>DESPESAS ANTECIPADAS</t>
  </si>
  <si>
    <t>1.01.02.50.01</t>
  </si>
  <si>
    <t>1.01.02.50.01.001</t>
  </si>
  <si>
    <t>PRÊMIOS DE SEGUROS A APROPRIAR</t>
  </si>
  <si>
    <t>1.02</t>
  </si>
  <si>
    <t>ATIVO NÃO CIRCULANTE</t>
  </si>
  <si>
    <t>1.02.01</t>
  </si>
  <si>
    <t>REALIZÁVEL A LONGO PRAZO</t>
  </si>
  <si>
    <t>1.02.01.01</t>
  </si>
  <si>
    <t>DEPÓSITOS E CAUÇÕES</t>
  </si>
  <si>
    <t>1.02.01.01.01</t>
  </si>
  <si>
    <t>1.02.01.01.01.001</t>
  </si>
  <si>
    <t>DEPÓSITO RECURSAL</t>
  </si>
  <si>
    <t>1.02.03</t>
  </si>
  <si>
    <t>ATIVO PERMANENTE</t>
  </si>
  <si>
    <t>1.02.03.06</t>
  </si>
  <si>
    <t>IMOBILIZADOS PRÓPRIOS</t>
  </si>
  <si>
    <t>1.02.03.06.01</t>
  </si>
  <si>
    <t>1.02.03.06.01.001</t>
  </si>
  <si>
    <t>EQUIP.PROCESSAMENTOS DE DADOS</t>
  </si>
  <si>
    <t>1.02.03.06.01.002</t>
  </si>
  <si>
    <t>EQUIP.DE TELECOMUNICAÇÕES</t>
  </si>
  <si>
    <t>1.02.03.06.01.004</t>
  </si>
  <si>
    <t>INSTALAÇÕES</t>
  </si>
  <si>
    <t>1.02.03.06.01.005</t>
  </si>
  <si>
    <t>MÓVEIS E UTENSÍLIOS</t>
  </si>
  <si>
    <t>1.02.03.06.01.006</t>
  </si>
  <si>
    <t>MÁQUINAS E EQUIPAMENTOS</t>
  </si>
  <si>
    <t>1.02.03.06.01.008</t>
  </si>
  <si>
    <t>INSTALAÇÕES TEMÁTICAS</t>
  </si>
  <si>
    <t>1.02.03.06.01.009</t>
  </si>
  <si>
    <t>BENFEITORIAS IMÓVEIS DE TERCEIROS</t>
  </si>
  <si>
    <t>1.02.03.06.01.011</t>
  </si>
  <si>
    <t>EQUIP.DE SEGURANÇA</t>
  </si>
  <si>
    <t>1.02.03.06.01.012</t>
  </si>
  <si>
    <t>EQUIP.SOM/LUZ/IMAGEM</t>
  </si>
  <si>
    <t>1.02.03.06.01.013</t>
  </si>
  <si>
    <t>EQUIP.PARA ACERVO</t>
  </si>
  <si>
    <t>1.02.03.06.01.015</t>
  </si>
  <si>
    <t>EQUIP.CULTURAIS</t>
  </si>
  <si>
    <t>1.02.03.06.01.016</t>
  </si>
  <si>
    <t>APOIO A PROD.EDUCACIONAL</t>
  </si>
  <si>
    <t>1.02.03.06.01.017</t>
  </si>
  <si>
    <t>BRINQUEDOS TEMÁTICOS</t>
  </si>
  <si>
    <t>1.02.03.06.01.018</t>
  </si>
  <si>
    <t>BIBLIOTECA TEMÁTICA</t>
  </si>
  <si>
    <t>1.02.03.06.01.019</t>
  </si>
  <si>
    <t>ACERVO UNIVERSO</t>
  </si>
  <si>
    <t>1.02.03.06.01.020</t>
  </si>
  <si>
    <t>ACERVO VIDA</t>
  </si>
  <si>
    <t>1.02.03.06.01.021</t>
  </si>
  <si>
    <t>ACERVO ENGENHO</t>
  </si>
  <si>
    <t>1.02.03.06.01.022</t>
  </si>
  <si>
    <t>ACERVO SOCIEDADE</t>
  </si>
  <si>
    <t>1.02.03.06.01.023</t>
  </si>
  <si>
    <t>ACERVO DINO</t>
  </si>
  <si>
    <t>1.02.03.06.01.025</t>
  </si>
  <si>
    <t>BENF.EM IMÓVEIS DE TERCEIROS - REFORMA ELÉTRICA</t>
  </si>
  <si>
    <t>1.02.03.06.01.027</t>
  </si>
  <si>
    <t>REFORMAS</t>
  </si>
  <si>
    <t>1.02.03.06.01.028</t>
  </si>
  <si>
    <t>ACERVO EMBRAER</t>
  </si>
  <si>
    <t>1.02.03.06.01.029</t>
  </si>
  <si>
    <t>ACERVO TETRA PAK</t>
  </si>
  <si>
    <t>1.02.03.06.01.030</t>
  </si>
  <si>
    <t>ACERVO IBRAM</t>
  </si>
  <si>
    <t>1.02.03.06.01.031</t>
  </si>
  <si>
    <t>ACERVO IBM</t>
  </si>
  <si>
    <t>1.02.03.06.01.032</t>
  </si>
  <si>
    <t>ACERVO NESTLÉ</t>
  </si>
  <si>
    <t>1.02.03.07</t>
  </si>
  <si>
    <t>DEPRECIAÇÃO IMOBILIZADOS PRÓPRIOS</t>
  </si>
  <si>
    <t>1.02.03.07.01</t>
  </si>
  <si>
    <t>1.02.03.07.01.001</t>
  </si>
  <si>
    <t>DEPR ACUM INSTALAÇÕES</t>
  </si>
  <si>
    <t>1.02.03.07.01.002</t>
  </si>
  <si>
    <t>DEPR ACUM MÁQUINAS E EQUIPAMENTOS</t>
  </si>
  <si>
    <t>1.02.03.07.01.003</t>
  </si>
  <si>
    <t>DEPR ACUM MÓVEIS E UTENSÍLIOS</t>
  </si>
  <si>
    <t>1.02.03.07.01.004</t>
  </si>
  <si>
    <t>DEPR ACUM EQUIP.PROCESSAMENTO DE DADOS</t>
  </si>
  <si>
    <t>1.02.03.07.01.007</t>
  </si>
  <si>
    <t>DEPR ACUM BENFEITORIAS</t>
  </si>
  <si>
    <t>1.02.03.07.01.010</t>
  </si>
  <si>
    <t>DEPR ACUM EQUIP.DE SEGURANÇA</t>
  </si>
  <si>
    <t>1.02.03.07.01.012</t>
  </si>
  <si>
    <t>DEPR ACUM EQUIP.DE TELECOMUNICAÇÕES</t>
  </si>
  <si>
    <t>1.02.03.07.01.013</t>
  </si>
  <si>
    <t>DEPR ACUM EQUIP.SOM/LUZ/IMAGEM</t>
  </si>
  <si>
    <t>1.02.03.07.01.014</t>
  </si>
  <si>
    <t>DEPR ACUM INSTALAÇÕES TEMÁTICAS</t>
  </si>
  <si>
    <t>1.02.03.07.01.015</t>
  </si>
  <si>
    <t>DEPR ACUM EQUIP.PARA ACERVO</t>
  </si>
  <si>
    <t>1.02.03.07.01.016</t>
  </si>
  <si>
    <t>DEPR ACUM EQUIP.CULTURAIS</t>
  </si>
  <si>
    <t>1.02.03.07.01.017</t>
  </si>
  <si>
    <t>DEPR ACUM APOIO PROD.EDUCACIONAL</t>
  </si>
  <si>
    <t>1.02.03.07.01.018</t>
  </si>
  <si>
    <t>DEPR ACUM BRINQ.TEMÁTICOS</t>
  </si>
  <si>
    <t>1.02.03.07.01.019</t>
  </si>
  <si>
    <t>DEPR ACUM BIBLIOTECA TEMÁTICA</t>
  </si>
  <si>
    <t>1.02.03.07.01.020</t>
  </si>
  <si>
    <t>DEPR ACUM ACERVO UNIVERSO</t>
  </si>
  <si>
    <t>1.02.03.07.01.021</t>
  </si>
  <si>
    <t>DEPR ACUM ACERVO VIDA</t>
  </si>
  <si>
    <t>1.02.03.07.01.022</t>
  </si>
  <si>
    <t>DEPR ACUM ACERVO ENGENHO</t>
  </si>
  <si>
    <t>1.02.03.07.01.023</t>
  </si>
  <si>
    <t>DEPR ACUM ACERVO SOCIEDADE</t>
  </si>
  <si>
    <t>1.02.03.07.01.024</t>
  </si>
  <si>
    <t>DEPR ACUM ACERVO DINO</t>
  </si>
  <si>
    <t>1.02.03.07.01.025</t>
  </si>
  <si>
    <t>DEPR ACUM BENF IMOVEIS TERCEIROS - REFORMA ELÉTRICA</t>
  </si>
  <si>
    <t>1.02.03.07.01.026</t>
  </si>
  <si>
    <t>DEPR ACUM REFORMAS</t>
  </si>
  <si>
    <t>1.02.03.07.01.027</t>
  </si>
  <si>
    <t>DEPR ACUM ACERVO EMBRAER</t>
  </si>
  <si>
    <t>1.02.03.07.01.028</t>
  </si>
  <si>
    <t>DEPR ACUM ACERVO TETRA PAK</t>
  </si>
  <si>
    <t>1.02.03.07.01.029</t>
  </si>
  <si>
    <t>DEPR ACUM ACERVO IBRAM</t>
  </si>
  <si>
    <t>1.02.03.08</t>
  </si>
  <si>
    <t>INTANGÍVEIS</t>
  </si>
  <si>
    <t>1.02.03.08.01</t>
  </si>
  <si>
    <t>1.02.03.08.01.001</t>
  </si>
  <si>
    <t>SOFTWARE</t>
  </si>
  <si>
    <t>1.02.03.08.01.002</t>
  </si>
  <si>
    <t>MARCAS E PATENTES</t>
  </si>
  <si>
    <t>1.02.03.08.01.003</t>
  </si>
  <si>
    <t>DIREITOS DE USO</t>
  </si>
  <si>
    <t>1.02.03.08.02</t>
  </si>
  <si>
    <t>AMORTIZAÇÃO IMOBILIZADOS PRÓPRIOS</t>
  </si>
  <si>
    <t>1.02.03.08.02.001</t>
  </si>
  <si>
    <t>AMORT ACUM SOFTWARE</t>
  </si>
  <si>
    <t>1.02.03.08.02.005</t>
  </si>
  <si>
    <t>AMORT ACUM DIREITO DE USO</t>
  </si>
  <si>
    <t>1.02.03.08.02.006</t>
  </si>
  <si>
    <t>AMORT ACUM MARCAS E PATENTES</t>
  </si>
  <si>
    <t>1.02.03.10</t>
  </si>
  <si>
    <t>ATIVOS BIOLÓGICOS</t>
  </si>
  <si>
    <t>1.02.03.10.01</t>
  </si>
  <si>
    <t>1.02.03.10.01.001</t>
  </si>
  <si>
    <t>ATIVO BIOLÓGICO - AQUÁRIO</t>
  </si>
  <si>
    <t>1.02.04</t>
  </si>
  <si>
    <t>COMPENSAÇÕES ATIVAS</t>
  </si>
  <si>
    <t>1.02.04.01</t>
  </si>
  <si>
    <t>1.02.04.01.01</t>
  </si>
  <si>
    <t>COMPENSAÇÕES ATIVAS - COMODATO</t>
  </si>
  <si>
    <t>1.02.04.01.01.001</t>
  </si>
  <si>
    <t>1.02.04.01.01.002</t>
  </si>
  <si>
    <t>ACERVO O MUNDO DO PERFUME</t>
  </si>
  <si>
    <t>1.02.04.01.01.003</t>
  </si>
  <si>
    <t>ACERVO</t>
  </si>
  <si>
    <t>1.02.04.01.01.004</t>
  </si>
  <si>
    <t>ACERVO IPEM</t>
  </si>
  <si>
    <t>1.02.04.01.01.005</t>
  </si>
  <si>
    <t>ACERVO FMT</t>
  </si>
  <si>
    <t>2</t>
  </si>
  <si>
    <t>PASSIVO</t>
  </si>
  <si>
    <t>2.01</t>
  </si>
  <si>
    <t>PASSIVO CIRCULANTE</t>
  </si>
  <si>
    <t>2.01.01</t>
  </si>
  <si>
    <t>EXIGÍVEIS A CURTO PRAZO</t>
  </si>
  <si>
    <t>2.01.01.02</t>
  </si>
  <si>
    <t>OBRIGAÇÕES TRABALHISTAS</t>
  </si>
  <si>
    <t>2.01.01.02.01</t>
  </si>
  <si>
    <t>2.01.01.02.01.001</t>
  </si>
  <si>
    <t>SALÁRIOS A PAGAR</t>
  </si>
  <si>
    <t>2.01.01.02.01.002</t>
  </si>
  <si>
    <t>PROVISÃO DE FÉRIAS E ENCARGOS</t>
  </si>
  <si>
    <t>2.01.01.02.01.003</t>
  </si>
  <si>
    <t>PROVISÃO DE 13 SALÁRIOS E ENCARGOS</t>
  </si>
  <si>
    <t>2.01.01.02.01.004</t>
  </si>
  <si>
    <t>PENSÃO ALIMENTÍCIA A PAGAR</t>
  </si>
  <si>
    <t>2.01.01.02.01.510</t>
  </si>
  <si>
    <t>OUTRAS OBRIGAÇÕES TRABALHISTAS A RECOLHER</t>
  </si>
  <si>
    <t>2.01.01.03</t>
  </si>
  <si>
    <t>ENCARGOS SOCIAIS E PREVIDÊNCIA A RECOLHER</t>
  </si>
  <si>
    <t>2.01.01.03.01</t>
  </si>
  <si>
    <t>2.01.01.03.01.001</t>
  </si>
  <si>
    <t>INSS SOBRE FOLHA A RECOLHER</t>
  </si>
  <si>
    <t>2.01.01.03.01.002</t>
  </si>
  <si>
    <t>FGTS SOBRE FOLHA A RECOLHER</t>
  </si>
  <si>
    <t>2.01.01.03.01.004</t>
  </si>
  <si>
    <t>PIS SOBRE FOLHA A RECOLHER</t>
  </si>
  <si>
    <t>2.01.01.03.01.511</t>
  </si>
  <si>
    <t>INSS (AUTÔNOMOS) A RECOLHER</t>
  </si>
  <si>
    <t>2.01.01.04</t>
  </si>
  <si>
    <t>OBRIGAÇÕES TRIBUTÁRIAS A RECOLHER</t>
  </si>
  <si>
    <t>2.01.01.04.01</t>
  </si>
  <si>
    <t>2.01.01.04.01.008</t>
  </si>
  <si>
    <t>IRRF 0561 (FUNCIONÁRIOS) A RECOLHER</t>
  </si>
  <si>
    <t>2.01.01.04.01.011</t>
  </si>
  <si>
    <t>IRRF 1708 (P.JURÍDICA) A RECOLHER</t>
  </si>
  <si>
    <t>2.01.01.04.01.012</t>
  </si>
  <si>
    <t>PIS/COFINS/CSLL 5952 A RECOLHER</t>
  </si>
  <si>
    <t>2.01.01.04.01.013</t>
  </si>
  <si>
    <t>INSS RET FONTE FORNECEDORES A RECOLHER</t>
  </si>
  <si>
    <t>2.01.01.04.01.014</t>
  </si>
  <si>
    <t>ISS RET FONTE FORNECEDORES A RECOLHER</t>
  </si>
  <si>
    <t>2.01.01.04.01.016</t>
  </si>
  <si>
    <t>ISS (AUTÔNOMOS)A RECOLHER</t>
  </si>
  <si>
    <t>2.01.01.04.01.510</t>
  </si>
  <si>
    <t>COFINS SOBRE APLICAÇÃO FINANCEIRA</t>
  </si>
  <si>
    <t>2.01.01.04.02</t>
  </si>
  <si>
    <t>PROVISÕES TRIBUTÁRIAS</t>
  </si>
  <si>
    <t>2.01.01.04.02.001</t>
  </si>
  <si>
    <t>PROVISÃO ISS SOBRE REPASSE</t>
  </si>
  <si>
    <t>2.01.01.04.02.002</t>
  </si>
  <si>
    <t>PROVISÃO ISS SOBRE BILHETERIA</t>
  </si>
  <si>
    <t>2.01.01.05</t>
  </si>
  <si>
    <t>OUTRAS OBRIGAÇÕES</t>
  </si>
  <si>
    <t>2.01.01.05.01</t>
  </si>
  <si>
    <t>2.01.01.05.01.001</t>
  </si>
  <si>
    <t>FORNECEDOR A PAGAR</t>
  </si>
  <si>
    <t>2.01.01.05.01.004</t>
  </si>
  <si>
    <t>SEGUROS A PAGAR</t>
  </si>
  <si>
    <t>2.01.01.06</t>
  </si>
  <si>
    <t>2.01.01.06.01</t>
  </si>
  <si>
    <t>2.01.01.06.01.001</t>
  </si>
  <si>
    <t>ADIANTAMENTO DE CLIENTE</t>
  </si>
  <si>
    <t>2.01.03</t>
  </si>
  <si>
    <t>SECRETARIA DA CULTURA DO ESTADO DE SP</t>
  </si>
  <si>
    <t>2.01.03.01</t>
  </si>
  <si>
    <t>2.01.03.01.01</t>
  </si>
  <si>
    <t>2.01.03.01.01.009</t>
  </si>
  <si>
    <t>CATAVENTO CULTURAL CG 02/2017</t>
  </si>
  <si>
    <t>2.02</t>
  </si>
  <si>
    <t>PASSIVO NÃO CIRCULANTE</t>
  </si>
  <si>
    <t>2.02.02</t>
  </si>
  <si>
    <t>EXIGÍVEIS A LONGO PRAZO</t>
  </si>
  <si>
    <t>2.02.02.01</t>
  </si>
  <si>
    <t>SECRETARIA CULTURA - ATIVO IMOBILIZADO</t>
  </si>
  <si>
    <t>2.02.02.01.01</t>
  </si>
  <si>
    <t>2.02.02.01.01.010</t>
  </si>
  <si>
    <t>SECRETARIA CULTURA-ATIVO IMOB CG 02/2017</t>
  </si>
  <si>
    <t>2.02.02.01.01.013</t>
  </si>
  <si>
    <t>ATIVO IMOBILIZADO - TETRA PAK  CG 02/2017</t>
  </si>
  <si>
    <t>2.02.02.01.01.014</t>
  </si>
  <si>
    <t>ATIVO IMOBILIZADO - IBRAM CG 02/2017</t>
  </si>
  <si>
    <t>2.02.02.01.01.015</t>
  </si>
  <si>
    <t>ATIVO IMOBILIZADO - IBM CG 02/2017</t>
  </si>
  <si>
    <t>2.02.02.01.01.016</t>
  </si>
  <si>
    <t>ATIVO IMOBILIZADO - NESTLÉ CG 02/2017</t>
  </si>
  <si>
    <t>2.02.02.02</t>
  </si>
  <si>
    <t>RECEITA DIFERIDA</t>
  </si>
  <si>
    <t>2.02.02.02.01</t>
  </si>
  <si>
    <t>2.02.02.02.01.001</t>
  </si>
  <si>
    <t>PATROCÍNIO/REFORMAS</t>
  </si>
  <si>
    <t>2.02.02.03</t>
  </si>
  <si>
    <t>PASSIVOS CONTIGENTES A LONGO PRAZO</t>
  </si>
  <si>
    <t>2.02.02.03.01</t>
  </si>
  <si>
    <t>2.02.02.03.01.002</t>
  </si>
  <si>
    <t>CONTINGÊNCIAS TRABALHISTAS</t>
  </si>
  <si>
    <t>2.02.03</t>
  </si>
  <si>
    <t>COMPENSAÇÕES PASSIVAS</t>
  </si>
  <si>
    <t>2.02.03.01</t>
  </si>
  <si>
    <t>2.02.03.01.01</t>
  </si>
  <si>
    <t>COMPENSAÇÕES PASSIVAS - COMODATO</t>
  </si>
  <si>
    <t>2.02.03.01.01.001</t>
  </si>
  <si>
    <t>2.02.03.01.01.002</t>
  </si>
  <si>
    <t>2.02.03.01.01.003</t>
  </si>
  <si>
    <t>2.02.03.01.01.004</t>
  </si>
  <si>
    <t>2.02.03.01.01.005</t>
  </si>
  <si>
    <t>3</t>
  </si>
  <si>
    <t>CUSTOS E DESPESAS</t>
  </si>
  <si>
    <t>3.01</t>
  </si>
  <si>
    <t>GESTÃO OPERACIONAL</t>
  </si>
  <si>
    <t>3.01.01</t>
  </si>
  <si>
    <t>RH - SALÁRIOS, ENCARGOS E BENEFÍCIOS</t>
  </si>
  <si>
    <t>3.01.01.01</t>
  </si>
  <si>
    <t>DIRETORIA</t>
  </si>
  <si>
    <t>3.01.01.01.01</t>
  </si>
  <si>
    <t>ÁREA MEIO</t>
  </si>
  <si>
    <t>3.01.01.01.01.001</t>
  </si>
  <si>
    <t>SALÁRIOS</t>
  </si>
  <si>
    <t>3.01.01.01.01.002</t>
  </si>
  <si>
    <t>FÉRIAS</t>
  </si>
  <si>
    <t>3.01.01.01.01.003</t>
  </si>
  <si>
    <t>13º SALÁRIOS</t>
  </si>
  <si>
    <t>3.01.01.01.01.006</t>
  </si>
  <si>
    <t>INSS - FOLHA</t>
  </si>
  <si>
    <t>3.01.01.01.01.007</t>
  </si>
  <si>
    <t>FGTS - FOLHA</t>
  </si>
  <si>
    <t>3.01.01.01.01.009</t>
  </si>
  <si>
    <t>PIS - FOLHA</t>
  </si>
  <si>
    <t>3.01.01.01.01.012</t>
  </si>
  <si>
    <t>MEDICINA OCUPACIONAL</t>
  </si>
  <si>
    <t>3.01.01.01.01.013</t>
  </si>
  <si>
    <t>VALE REFEIÇÃO/ALIMENTAÇÃO</t>
  </si>
  <si>
    <t>3.01.01.01.01.015</t>
  </si>
  <si>
    <t>OUTROS BENEFÍCIOS</t>
  </si>
  <si>
    <t>3.01.01.01.02</t>
  </si>
  <si>
    <t>ÁREA FIM</t>
  </si>
  <si>
    <t>3.01.01.01.02.001</t>
  </si>
  <si>
    <t>3.01.01.01.02.002</t>
  </si>
  <si>
    <t>3.01.01.01.02.003</t>
  </si>
  <si>
    <t>3.01.01.01.02.006</t>
  </si>
  <si>
    <t>3.01.01.01.02.007</t>
  </si>
  <si>
    <t>3.01.01.01.02.012</t>
  </si>
  <si>
    <t>3.01.01.01.02.013</t>
  </si>
  <si>
    <t>3.01.01.02</t>
  </si>
  <si>
    <t>DEMAIS FUNCIONÁRIOS</t>
  </si>
  <si>
    <t>3.01.01.02.01</t>
  </si>
  <si>
    <t>3.01.01.02.01.001</t>
  </si>
  <si>
    <t>3.01.01.02.01.002</t>
  </si>
  <si>
    <t>3.01.01.02.01.003</t>
  </si>
  <si>
    <t>3.01.01.02.01.006</t>
  </si>
  <si>
    <t>3.01.01.02.01.007</t>
  </si>
  <si>
    <t>3.01.01.02.01.009</t>
  </si>
  <si>
    <t>3.01.01.02.01.011</t>
  </si>
  <si>
    <t>ASSISTÊNCIA MÉDICA/ODONTOLÓGICA</t>
  </si>
  <si>
    <t>3.01.01.02.01.012</t>
  </si>
  <si>
    <t>3.01.01.02.01.013</t>
  </si>
  <si>
    <t>3.01.01.02.01.014</t>
  </si>
  <si>
    <t>VALE TRANSPORTE</t>
  </si>
  <si>
    <t>3.01.01.02.01.015</t>
  </si>
  <si>
    <t>3.01.01.02.02</t>
  </si>
  <si>
    <t>3.01.01.02.02.001</t>
  </si>
  <si>
    <t>3.01.01.02.02.002</t>
  </si>
  <si>
    <t>3.01.01.02.02.003</t>
  </si>
  <si>
    <t>3.01.01.02.02.004</t>
  </si>
  <si>
    <t>RESCISÕES</t>
  </si>
  <si>
    <t>3.01.01.02.02.005</t>
  </si>
  <si>
    <t>AUXÍLIO PREVIDENCIÁRIO</t>
  </si>
  <si>
    <t>3.01.01.02.02.006</t>
  </si>
  <si>
    <t>3.01.01.02.02.007</t>
  </si>
  <si>
    <t>3.01.01.02.02.009</t>
  </si>
  <si>
    <t>3.01.01.02.02.011</t>
  </si>
  <si>
    <t>3.01.01.02.02.012</t>
  </si>
  <si>
    <t>3.01.01.02.02.013</t>
  </si>
  <si>
    <t>3.01.01.02.02.014</t>
  </si>
  <si>
    <t>3.01.01.02.02.015</t>
  </si>
  <si>
    <t>3.01.01.02.02.017</t>
  </si>
  <si>
    <t>AUTÔNOMOS</t>
  </si>
  <si>
    <t>3.01.01.02.02.018</t>
  </si>
  <si>
    <t>BOLSA AUXÍLIO</t>
  </si>
  <si>
    <t>3.01.01.03</t>
  </si>
  <si>
    <t>ESTAGIÁRIOS</t>
  </si>
  <si>
    <t>3.01.01.03.02</t>
  </si>
  <si>
    <t>3.01.01.03.02.012</t>
  </si>
  <si>
    <t>3.01.01.03.02.014</t>
  </si>
  <si>
    <t>3.01.01.03.02.018</t>
  </si>
  <si>
    <t>3.01.02</t>
  </si>
  <si>
    <t>PRESTADORES DE SERVIÇOS</t>
  </si>
  <si>
    <t>3.01.02.01</t>
  </si>
  <si>
    <t>3.01.02.01.01</t>
  </si>
  <si>
    <t>3.01.02.01.01.024</t>
  </si>
  <si>
    <t>CONTÁBIL</t>
  </si>
  <si>
    <t>3.01.02.01.01.026</t>
  </si>
  <si>
    <t>JURÍDICA</t>
  </si>
  <si>
    <t>3.01.02.01.01.027</t>
  </si>
  <si>
    <t>AUDITORIA</t>
  </si>
  <si>
    <t>3.01.02.01.01.030</t>
  </si>
  <si>
    <t>SERVIÇOS PRESTADOS - CIEE</t>
  </si>
  <si>
    <t>3.01.02.01.01.082</t>
  </si>
  <si>
    <t>LIMPEZA</t>
  </si>
  <si>
    <t>3.01.02.01.01.101</t>
  </si>
  <si>
    <t>OUTROS SERVIÇO (BILH., SIST.INGR., DIREITO DE USO)</t>
  </si>
  <si>
    <t>3.01.02.01.01.122</t>
  </si>
  <si>
    <t>VIGILÂNCIA</t>
  </si>
  <si>
    <t>3.01.02.01.01.133</t>
  </si>
  <si>
    <t>INFORMÁTICA</t>
  </si>
  <si>
    <t>3.01.02.01.01.134</t>
  </si>
  <si>
    <t>ADMINISTRAÇÃO/RH</t>
  </si>
  <si>
    <t>3.02</t>
  </si>
  <si>
    <t>CUSTOS ADMINISTRATIVOS</t>
  </si>
  <si>
    <t>3.02.01</t>
  </si>
  <si>
    <t>3.02.01.01</t>
  </si>
  <si>
    <t>3.02.01.01.01</t>
  </si>
  <si>
    <t>LOCAÇÕES</t>
  </si>
  <si>
    <t>3.02.01.01.01.002</t>
  </si>
  <si>
    <t>LOCAÇÃO DE VEÍCULOS</t>
  </si>
  <si>
    <t>3.02.01.01.02</t>
  </si>
  <si>
    <t>UTILIDADES PÚBLICAS (ÁGUA,LUZ,TELEFONE)</t>
  </si>
  <si>
    <t>3.02.01.01.02.001</t>
  </si>
  <si>
    <t>ENERGIA ELÉTRICA</t>
  </si>
  <si>
    <t>3.02.01.01.02.002</t>
  </si>
  <si>
    <t>INTERNET</t>
  </si>
  <si>
    <t>3.02.01.01.02.003</t>
  </si>
  <si>
    <t>ÁGUA E ESGOTO</t>
  </si>
  <si>
    <t>3.02.01.01.02.004</t>
  </si>
  <si>
    <t>TELEFONE</t>
  </si>
  <si>
    <t>3.02.01.01.03</t>
  </si>
  <si>
    <t>UNIFORMES E EPIS</t>
  </si>
  <si>
    <t>3.02.01.01.03.001</t>
  </si>
  <si>
    <t>EPIS</t>
  </si>
  <si>
    <t>3.02.01.01.03.002</t>
  </si>
  <si>
    <t>UNIFORMES</t>
  </si>
  <si>
    <t>3.02.01.01.05</t>
  </si>
  <si>
    <t>MATERIAL DE CONSUMO, ESCRITÓRIO E LIMPEZA</t>
  </si>
  <si>
    <t>3.02.01.01.05.001</t>
  </si>
  <si>
    <t>MATERIAL DE LIMPEZA</t>
  </si>
  <si>
    <t>3.02.01.01.05.048</t>
  </si>
  <si>
    <t>COPA</t>
  </si>
  <si>
    <t>3.02.01.01.05.050</t>
  </si>
  <si>
    <t>MATERIAL E EQUIP.DE IMPRESSORA-TONER</t>
  </si>
  <si>
    <t>3.02.01.01.05.093</t>
  </si>
  <si>
    <t>CARIMBOS</t>
  </si>
  <si>
    <t>3.02.01.01.05.103</t>
  </si>
  <si>
    <t>PAPELARIA</t>
  </si>
  <si>
    <t>3.02.01.01.05.104</t>
  </si>
  <si>
    <t>3.02.01.01.06</t>
  </si>
  <si>
    <t>DESPESAS TRIBUTÁRIAS E FINANCEIRAS</t>
  </si>
  <si>
    <t>3.02.01.01.06.051</t>
  </si>
  <si>
    <t>3.02.01.01.06.076</t>
  </si>
  <si>
    <t>TAXAS MUNICIPAIS/ESTADUAIS/FEDERAIS</t>
  </si>
  <si>
    <t>3.02.01.01.06.127</t>
  </si>
  <si>
    <t>TARIFA BANCÁRIA</t>
  </si>
  <si>
    <t>3.02.01.01.06.128</t>
  </si>
  <si>
    <t>IRRF SOBRE APLICAÇÃO FINANCEIRA</t>
  </si>
  <si>
    <t>3.02.01.01.06.133</t>
  </si>
  <si>
    <t>TAXA CARTÃO DE DÉBITO</t>
  </si>
  <si>
    <t>3.02.01.01.06.136</t>
  </si>
  <si>
    <t>ANUIDADE CARTÃO DE CRÉDITO</t>
  </si>
  <si>
    <t>3.02.01.01.07</t>
  </si>
  <si>
    <t>DESPESAS DIVERSAS (CORREIO,XEROX,MOTOBOY)</t>
  </si>
  <si>
    <t>3.02.01.01.07.022</t>
  </si>
  <si>
    <t>IMPRESSOS(CARTAO DE VISITA/FOLHETO)</t>
  </si>
  <si>
    <t>3.02.01.01.07.025</t>
  </si>
  <si>
    <t>MEDICAMENTOS</t>
  </si>
  <si>
    <t>3.02.01.01.07.036</t>
  </si>
  <si>
    <t>CARTÓRIO</t>
  </si>
  <si>
    <t>3.02.01.01.07.037</t>
  </si>
  <si>
    <t>CHAVEIRO</t>
  </si>
  <si>
    <t>3.02.01.01.07.039</t>
  </si>
  <si>
    <t>COMBUSTÍVEL</t>
  </si>
  <si>
    <t>3.02.01.01.07.041</t>
  </si>
  <si>
    <t>TREINAMENTO TÉCNICO</t>
  </si>
  <si>
    <t>3.02.01.01.07.042</t>
  </si>
  <si>
    <t>LAVAGEM/REFORMA DE UNIFORME/COLETES</t>
  </si>
  <si>
    <t>3.02.01.01.07.051</t>
  </si>
  <si>
    <t>CORREIO</t>
  </si>
  <si>
    <t>3.02.01.01.07.056</t>
  </si>
  <si>
    <t>DEDETIZAÇÃO</t>
  </si>
  <si>
    <t>3.02.01.01.07.083</t>
  </si>
  <si>
    <t>LIVROS/REVISTAS/JORNAIS</t>
  </si>
  <si>
    <t>3.02.01.01.07.085</t>
  </si>
  <si>
    <t>FRETES E CARRETOS</t>
  </si>
  <si>
    <t>3.02.01.01.07.086</t>
  </si>
  <si>
    <t>LOCAÇÃO DE EQUIPAMENTOS</t>
  </si>
  <si>
    <t>3.02.01.01.07.093</t>
  </si>
  <si>
    <t>MATERIAIS DIVERSOS</t>
  </si>
  <si>
    <t>3.02.01.01.07.097</t>
  </si>
  <si>
    <t>MOTOBOY</t>
  </si>
  <si>
    <t>3.02.01.01.07.131</t>
  </si>
  <si>
    <t>LICENÇA DE USO DE SISTEMAS</t>
  </si>
  <si>
    <t>3.02.01.01.07.135</t>
  </si>
  <si>
    <t>TAXI/UBER</t>
  </si>
  <si>
    <t>3.02.01.01.07.136</t>
  </si>
  <si>
    <t>REFEIÇÕES</t>
  </si>
  <si>
    <t>3.02.01.01.07.154</t>
  </si>
  <si>
    <t>OUTROS</t>
  </si>
  <si>
    <t>3.02.01.01.08</t>
  </si>
  <si>
    <t>INVESTIMENTOS</t>
  </si>
  <si>
    <t>3.02.01.01.08.126</t>
  </si>
  <si>
    <t>CONSERVAÇÃO E MANUTENÇÃO DE IMOBILIZADO</t>
  </si>
  <si>
    <t>3.03</t>
  </si>
  <si>
    <t>PRGR DE EDIFICAÇÕES:CONSERV/MANUT E SEGUR</t>
  </si>
  <si>
    <t>3.03.01</t>
  </si>
  <si>
    <t>3.03.01.01</t>
  </si>
  <si>
    <t>3.03.01.01.01</t>
  </si>
  <si>
    <t>CONSERVAÇÃO E MANUTENÇÃO DAS EDIFICAÇÕES</t>
  </si>
  <si>
    <t>3.03.01.01.01.001</t>
  </si>
  <si>
    <t>MATERIAL AUXILIAR</t>
  </si>
  <si>
    <t>3.03.01.01.01.002</t>
  </si>
  <si>
    <t>3.03.01.01.01.003</t>
  </si>
  <si>
    <t>CONSERVAÇÃO E MANUTENÇÃO DE AR CONDICIONADO</t>
  </si>
  <si>
    <t>3.03.01.01.01.005</t>
  </si>
  <si>
    <t>ÓLEO DIESEL</t>
  </si>
  <si>
    <t>3.03.01.01.01.078</t>
  </si>
  <si>
    <t>JARDIM - MANUTENÇÃO E REPAROS</t>
  </si>
  <si>
    <t>3.03.01.01.01.089</t>
  </si>
  <si>
    <t>MANUTENÇÃO DE ELEVADOR</t>
  </si>
  <si>
    <t>3.03.01.01.01.094</t>
  </si>
  <si>
    <t>MATERIAL ELÉTRICO</t>
  </si>
  <si>
    <t>3.03.01.01.01.107</t>
  </si>
  <si>
    <t>PREDIAL - MANUTENÇÃO E REPAROS</t>
  </si>
  <si>
    <t>3.03.01.01.01.116</t>
  </si>
  <si>
    <t>RECARGA DE EXTINTORES</t>
  </si>
  <si>
    <t>3.03.01.01.01.120</t>
  </si>
  <si>
    <t>LOCAÇÃO DE CAÇAMBA</t>
  </si>
  <si>
    <t>3.03.01.01.01.132</t>
  </si>
  <si>
    <t>MATERIAL HIDRÁULICO</t>
  </si>
  <si>
    <t>3.03.01.01.02</t>
  </si>
  <si>
    <t>SIST DE MONITORAMENTO DE SEGURANÇA E AVCB</t>
  </si>
  <si>
    <t>3.03.01.01.02.136</t>
  </si>
  <si>
    <t>SISTEMA DE MONITORAMENTO DE SEG E AVCB</t>
  </si>
  <si>
    <t>3.03.01.01.06</t>
  </si>
  <si>
    <t>SEGUROS (PREDIAL, INCÊNDIO E ETC)</t>
  </si>
  <si>
    <t>3.03.01.01.06.123</t>
  </si>
  <si>
    <t>SEGUROS ( PREDIAL, INCÊNDIO E ETC )</t>
  </si>
  <si>
    <t>3.03.01.01.07</t>
  </si>
  <si>
    <t>OUTRAS DESPESAS</t>
  </si>
  <si>
    <t>3.03.01.01.07.101</t>
  </si>
  <si>
    <t>3.03.01.01.08</t>
  </si>
  <si>
    <t>3.03.01.01.08.011</t>
  </si>
  <si>
    <t>PRESTAÇÃO DE SERVIÇOS</t>
  </si>
  <si>
    <t>3.04</t>
  </si>
  <si>
    <t>PROGR DE ACERVO:CONSERV, DOCUM.E PESQUISA</t>
  </si>
  <si>
    <t>3.04.01</t>
  </si>
  <si>
    <t>3.04.01.01</t>
  </si>
  <si>
    <t>3.04.01.01.06</t>
  </si>
  <si>
    <t>3.04.01.01.06.001</t>
  </si>
  <si>
    <t>BENS DURÁVEIS</t>
  </si>
  <si>
    <t>3.06</t>
  </si>
  <si>
    <t>PROG DE SERV. EDUCATIVO E PROJ ESPECIAIS</t>
  </si>
  <si>
    <t>3.06.01</t>
  </si>
  <si>
    <t>3.06.01.02</t>
  </si>
  <si>
    <t>3.06.01.02.02</t>
  </si>
  <si>
    <t>3.06.01.02.02.001</t>
  </si>
  <si>
    <t>DESPESAS DIVERSAS</t>
  </si>
  <si>
    <t>3.06.01.02.02.002</t>
  </si>
  <si>
    <t>3.06.01.02.04</t>
  </si>
  <si>
    <t>CAPACITAÇÃO DOS PROFISSIONAIS</t>
  </si>
  <si>
    <t>3.06.01.02.04.001</t>
  </si>
  <si>
    <t>3.06.01.02.06</t>
  </si>
  <si>
    <t>MANUTENÇÃO/ATUALIZAÇÃO CONTEÚDO EXPOSIT.</t>
  </si>
  <si>
    <t>3.06.01.02.06.001</t>
  </si>
  <si>
    <t>MANUTENÇÃO TÉCNICA E INSTALAÇÕES</t>
  </si>
  <si>
    <t>3.06.01.02.06.004</t>
  </si>
  <si>
    <t>3.06.01.02.06.005</t>
  </si>
  <si>
    <t>3.06.01.02.06.006</t>
  </si>
  <si>
    <t>3.06.01.02.07</t>
  </si>
  <si>
    <t>AQUISIÇÃO DE MATERIAL DE REPOSIÇÃO</t>
  </si>
  <si>
    <t>3.06.01.02.07.001</t>
  </si>
  <si>
    <t>3.08</t>
  </si>
  <si>
    <t>PROGRAMA DE COMUNICAÇÃO</t>
  </si>
  <si>
    <t>3.08.01</t>
  </si>
  <si>
    <t>3.08.01.01</t>
  </si>
  <si>
    <t>3.08.01.01.01</t>
  </si>
  <si>
    <t>PLANO DE COMUNICAÇÃO E SITE</t>
  </si>
  <si>
    <t>3.08.01.01.01.038</t>
  </si>
  <si>
    <t>CLIPPING</t>
  </si>
  <si>
    <t>3.08.01.01.02</t>
  </si>
  <si>
    <t>PROJ.GRÁFICOS E MATERIAIS DE COMUNICAÇÃO</t>
  </si>
  <si>
    <t>3.08.01.01.02.040</t>
  </si>
  <si>
    <t>COMUNICAÇÃO VISUAL</t>
  </si>
  <si>
    <t>3.08.01.01.02.052</t>
  </si>
  <si>
    <t>CRIAÇÃO GRÁFICA/ARTE</t>
  </si>
  <si>
    <t>3.08.01.01.02.071</t>
  </si>
  <si>
    <t>FOLHETOS IMPRESSÃO</t>
  </si>
  <si>
    <t>3.08.01.01.02.113</t>
  </si>
  <si>
    <t>CARTUCHO DE TINTA</t>
  </si>
  <si>
    <t>3.08.01.01.02.114</t>
  </si>
  <si>
    <t>PAPEL PARA IMPRESSORA/PRODUÇÃO E DIVULGAÇÃO</t>
  </si>
  <si>
    <t>3.08.01.01.02.135</t>
  </si>
  <si>
    <t>CONSERVAÇÃO E MANUTENÇÃO IMOBILIZADO</t>
  </si>
  <si>
    <t>3.08.01.01.03</t>
  </si>
  <si>
    <t>ASSES DE IMPRENSA E CUSTOS DE PUBLICIDADE</t>
  </si>
  <si>
    <t>3.08.01.01.03.023</t>
  </si>
  <si>
    <t>ANÚNCIOS E PUBLICAÇÕES EM JORNAIS</t>
  </si>
  <si>
    <t>3.10</t>
  </si>
  <si>
    <t>PRGR DE EXPOSIÇÕES E PROGRAMAÇÃO CULTURAl</t>
  </si>
  <si>
    <t>3.10.01</t>
  </si>
  <si>
    <t>3.10.01.01</t>
  </si>
  <si>
    <t>3.10.01.01.02</t>
  </si>
  <si>
    <t>PROGRAMAÇÃO CULTURAL</t>
  </si>
  <si>
    <t>3.10.01.01.02.001</t>
  </si>
  <si>
    <t>3.15</t>
  </si>
  <si>
    <t>DEPRECIAÇÃO E AMORTIZAÇÃO</t>
  </si>
  <si>
    <t>3.15.01</t>
  </si>
  <si>
    <t>3.15.01.01</t>
  </si>
  <si>
    <t>3.15.01.01.01</t>
  </si>
  <si>
    <t>3.15.01.01.01.001</t>
  </si>
  <si>
    <t>DEPRECIAÇÃO</t>
  </si>
  <si>
    <t>3.15.01.01.01.002</t>
  </si>
  <si>
    <t>AMORTIZAÇÃO</t>
  </si>
  <si>
    <t>3.20</t>
  </si>
  <si>
    <t>CONTINGÊNCIAS</t>
  </si>
  <si>
    <t>3.20.01</t>
  </si>
  <si>
    <t>3.20.01.01</t>
  </si>
  <si>
    <t>3.20.01.01.01</t>
  </si>
  <si>
    <t>3.20.01.01.01.002</t>
  </si>
  <si>
    <t>3.22</t>
  </si>
  <si>
    <t>VOLUNTÁRIOS/SERVIÇOS GRATUITOS</t>
  </si>
  <si>
    <t>3.22.01</t>
  </si>
  <si>
    <t>3.22.01.01</t>
  </si>
  <si>
    <t>3.22.01.01.01</t>
  </si>
  <si>
    <t>3.22.01.01.01.001</t>
  </si>
  <si>
    <t>SERVIÇOS VOLUNTÁRIOS</t>
  </si>
  <si>
    <t>3.22.01.01.01.002</t>
  </si>
  <si>
    <t>SERVIÇOS P.J - OUTROS</t>
  </si>
  <si>
    <t>3.22.01.01.01.004</t>
  </si>
  <si>
    <t>DOAÇÕES P.J</t>
  </si>
  <si>
    <t>4</t>
  </si>
  <si>
    <t>RECEITAS</t>
  </si>
  <si>
    <t>4.01</t>
  </si>
  <si>
    <t>4.01.01</t>
  </si>
  <si>
    <t>4.01.01.01</t>
  </si>
  <si>
    <t>SECRETARIA DE ESTADO DA CULTURA</t>
  </si>
  <si>
    <t>4.01.01.01.01</t>
  </si>
  <si>
    <t>4.01.01.01.01.008</t>
  </si>
  <si>
    <t>4.01.01.01.01.011</t>
  </si>
  <si>
    <t>MINC 185011</t>
  </si>
  <si>
    <t>4.01.01.02</t>
  </si>
  <si>
    <t>CAPTAÇÃO DE RECURSOS PRÓPRIOS</t>
  </si>
  <si>
    <t>4.01.01.02.01</t>
  </si>
  <si>
    <t>RECEITA - CESSÃO ONEROSA</t>
  </si>
  <si>
    <t>4.01.01.02.01.001</t>
  </si>
  <si>
    <t>ESTACIONAMENTO</t>
  </si>
  <si>
    <t>4.01.01.02.01.002</t>
  </si>
  <si>
    <t>CAFÉ</t>
  </si>
  <si>
    <t>4.01.01.02.01.008</t>
  </si>
  <si>
    <t>EXPOSIÇÕES</t>
  </si>
  <si>
    <t>4.01.01.02.02</t>
  </si>
  <si>
    <t>RECEITA - BILHETERIA</t>
  </si>
  <si>
    <t>4.01.01.02.02.001</t>
  </si>
  <si>
    <t>BILHETERIA</t>
  </si>
  <si>
    <t>4.01.01.02.04</t>
  </si>
  <si>
    <t>RECEITA - CAPTAÇÃO/PARCERIAS</t>
  </si>
  <si>
    <t>4.01.01.02.04.001</t>
  </si>
  <si>
    <t>RECEITA DE CAPTAÇÃO/PARCERIAS</t>
  </si>
  <si>
    <t>4.01.01.03</t>
  </si>
  <si>
    <t>RECEITA FINANCEIRA</t>
  </si>
  <si>
    <t>4.01.01.03.01</t>
  </si>
  <si>
    <t>4.01.01.03.01.002</t>
  </si>
  <si>
    <t>RENDIMENTOS DE APLICAÇÕES FINANCEIRAS</t>
  </si>
  <si>
    <t>4.01.01.03.01.003</t>
  </si>
  <si>
    <t>DESCONTOS OBTIDOS</t>
  </si>
  <si>
    <t>4.01.01.04</t>
  </si>
  <si>
    <t>RECEITAS NÃO OPERACIONAIS</t>
  </si>
  <si>
    <t>4.01.01.04.01</t>
  </si>
  <si>
    <t>RECUPERAÇÃO DE DESPESAS</t>
  </si>
  <si>
    <t>4.01.01.04.01.001</t>
  </si>
  <si>
    <t>DESPESAS RECUPERADAS</t>
  </si>
  <si>
    <t>4.01.01.10</t>
  </si>
  <si>
    <t>ENTRADAS DIVERSAS</t>
  </si>
  <si>
    <t>4.01.01.10.01</t>
  </si>
  <si>
    <t>4.01.01.10.01.002</t>
  </si>
  <si>
    <t>OUTRAS ENTRADAS</t>
  </si>
  <si>
    <t>4.01.01.13</t>
  </si>
  <si>
    <t>RECEITAS OPERACIONAIS</t>
  </si>
  <si>
    <t>4.01.01.13.01</t>
  </si>
  <si>
    <t>OUTRAS RECEITAS</t>
  </si>
  <si>
    <t>4.01.01.13.01.002</t>
  </si>
  <si>
    <t>RECEITA ATUALIZAÇÃO JUDICIAL</t>
  </si>
  <si>
    <t>4.01.01.14</t>
  </si>
  <si>
    <t>4.01.01.14.01</t>
  </si>
  <si>
    <t>4.01.01.14.01.001</t>
  </si>
  <si>
    <t>2.01.01.02.01.005</t>
  </si>
  <si>
    <t>AUTÔNOMO A PAGAR</t>
  </si>
  <si>
    <t>2.02.02.01.01.011</t>
  </si>
  <si>
    <t>ATIVO IMOBILIZADO - EMBRAER - CG 02/2017</t>
  </si>
  <si>
    <t>3.21</t>
  </si>
  <si>
    <t>BAIXA DE IMOBILIZADO</t>
  </si>
  <si>
    <t>3.21.01</t>
  </si>
  <si>
    <t>3.21.01.01</t>
  </si>
  <si>
    <t>3.21.01.01.01</t>
  </si>
  <si>
    <t>3.21.01.01.01.001</t>
  </si>
  <si>
    <t>1.01.02.02.01.510</t>
  </si>
  <si>
    <t>OUTROS ADIANTAMENTOS</t>
  </si>
  <si>
    <t>1.01.01.01.03.005</t>
  </si>
  <si>
    <t>BB - C/C 1346-3 MINC PRONAC 193294 - 2020</t>
  </si>
  <si>
    <t>Centro de Custo - 120501 - CG 02/2017</t>
  </si>
  <si>
    <t>1.01.02.02.01.006</t>
  </si>
  <si>
    <t>ADIANTAMENTO A FORNECEDOR</t>
  </si>
  <si>
    <t>2.01.01.04.01.009</t>
  </si>
  <si>
    <t>IRRF 0588 (AUTÔNOMOS) A RECOLHER</t>
  </si>
  <si>
    <t>2.01.02</t>
  </si>
  <si>
    <t>TERMOS PARC/CONV/LEIS INCEN/CONTR GESTAO</t>
  </si>
  <si>
    <t>2.01.02.01</t>
  </si>
  <si>
    <t>LEIS DE INCENTIVO</t>
  </si>
  <si>
    <t>2.01.02.01.01</t>
  </si>
  <si>
    <t>2.01.02.01.01.003</t>
  </si>
  <si>
    <t>MINC 193294 - 2020</t>
  </si>
  <si>
    <t>1.01.01.01.03.001</t>
  </si>
  <si>
    <t>BB - C/C 768-4 MINC 177170</t>
  </si>
  <si>
    <t>1.01.01.01.03.002</t>
  </si>
  <si>
    <t>BB - C/C 769-2 MINC 177170</t>
  </si>
  <si>
    <t>1.01.02.02.01.512</t>
  </si>
  <si>
    <t>ADIANTAMENTO PENSÃO ALIMENTÍCIA</t>
  </si>
  <si>
    <t>1.02.03.01</t>
  </si>
  <si>
    <t>IMOBILIZADOS VINCULADOS</t>
  </si>
  <si>
    <t>1.02.03.01.01</t>
  </si>
  <si>
    <t>1.02.03.01.01.002</t>
  </si>
  <si>
    <t>1.02.03.01.01.003</t>
  </si>
  <si>
    <t>1.02.03.01.01.004</t>
  </si>
  <si>
    <t>1.02.03.01.01.005</t>
  </si>
  <si>
    <t>1.02.03.01.01.008</t>
  </si>
  <si>
    <t>1.02.03.01.01.010</t>
  </si>
  <si>
    <t>1.02.03.01.01.011</t>
  </si>
  <si>
    <t>1.02.03.01.01.012</t>
  </si>
  <si>
    <t>1.02.03.01.01.013</t>
  </si>
  <si>
    <t>SISTEMA DE TELEFONIA</t>
  </si>
  <si>
    <t>1.02.03.01.01.510</t>
  </si>
  <si>
    <t>1.02.03.01.01.511</t>
  </si>
  <si>
    <t>1.02.03.01.01.512</t>
  </si>
  <si>
    <t>1.02.03.01.01.513</t>
  </si>
  <si>
    <t>1.02.03.01.01.514</t>
  </si>
  <si>
    <t>SISTEMA DE AR CONDICIONADO</t>
  </si>
  <si>
    <t>1.02.03.01.01.515</t>
  </si>
  <si>
    <t>PROJETOS DE JARDIM</t>
  </si>
  <si>
    <t>1.02.03.01.01.520</t>
  </si>
  <si>
    <t>1.02.03.01.01.603</t>
  </si>
  <si>
    <t>1.02.03.01.01.604</t>
  </si>
  <si>
    <t>1.02.03.02</t>
  </si>
  <si>
    <t>DEPRECIAÇÕES ACUMULADAS</t>
  </si>
  <si>
    <t>1.02.03.02.01</t>
  </si>
  <si>
    <t>1.02.03.02.01.002</t>
  </si>
  <si>
    <t>1.02.03.02.01.004</t>
  </si>
  <si>
    <t>1.02.03.02.01.005</t>
  </si>
  <si>
    <t>1.02.03.02.01.006</t>
  </si>
  <si>
    <t>1.02.03.02.01.510</t>
  </si>
  <si>
    <t>DEPR ACUM BENF.IMÓVEIS TERCEIROS</t>
  </si>
  <si>
    <t>1.02.03.02.01.511</t>
  </si>
  <si>
    <t>1.02.03.02.01.512</t>
  </si>
  <si>
    <t>1.02.03.02.01.513</t>
  </si>
  <si>
    <t>1.02.03.02.01.514</t>
  </si>
  <si>
    <t>1.02.03.02.01.515</t>
  </si>
  <si>
    <t>1.02.03.02.01.516</t>
  </si>
  <si>
    <t>1.02.03.02.01.517</t>
  </si>
  <si>
    <t>1.02.03.02.01.518</t>
  </si>
  <si>
    <t>DEPR ACUM SISTEMA DE AR CONDICIONADO</t>
  </si>
  <si>
    <t>1.02.03.02.01.519</t>
  </si>
  <si>
    <t>DEPR ACUM PROJETO JARDIM</t>
  </si>
  <si>
    <t>1.02.03.02.01.520</t>
  </si>
  <si>
    <t>DEPR ACUM SISTEMA DE TELEFONIA</t>
  </si>
  <si>
    <t>1.02.03.02.01.526</t>
  </si>
  <si>
    <t>1.02.03.02.01.528</t>
  </si>
  <si>
    <t>1.02.03.02.01.529</t>
  </si>
  <si>
    <t>1.02.03.03</t>
  </si>
  <si>
    <t>1.02.03.03.01</t>
  </si>
  <si>
    <t>1.02.03.03.01.001</t>
  </si>
  <si>
    <t>1.02.03.03.01.002</t>
  </si>
  <si>
    <t>1.02.03.05</t>
  </si>
  <si>
    <t>AMORTIZAÇÕES ACUMULADAS</t>
  </si>
  <si>
    <t>1.02.03.05.01</t>
  </si>
  <si>
    <t>1.02.03.05.01.001</t>
  </si>
  <si>
    <t>1.02.03.05.01.515</t>
  </si>
  <si>
    <t>2.01.02.01.01.001</t>
  </si>
  <si>
    <t>MINC 177170 - 2018</t>
  </si>
  <si>
    <t>1.01.01.01.03.004</t>
  </si>
  <si>
    <t>BB - C/C 1087-1 MINC PRONAC 185011</t>
  </si>
  <si>
    <t>1.01.01.01.05.003</t>
  </si>
  <si>
    <t>BB Aplic. Autom.Empres 1087-1 MINC PRONAC 2019</t>
  </si>
  <si>
    <t>1.01.01.01.05.004</t>
  </si>
  <si>
    <t>BB Aplic.RF CP Empresa Ágil 1087-1 MINC PRONAC 2019</t>
  </si>
  <si>
    <t>1.01.02.02.01.513</t>
  </si>
  <si>
    <t>ADIANTAMENTO ENTRE RECURSOS C/P (2.01.01.06.01.002)</t>
  </si>
  <si>
    <t>1.02.03.01.01.602</t>
  </si>
  <si>
    <t>OBRAS EM PROPRIEDADE DE TERC.EM ANDAMENTO</t>
  </si>
  <si>
    <t>2.01.01.06.01.002</t>
  </si>
  <si>
    <t>ADIANTAMENTO ENTRE RECURSOS C/P (1.01.02.02.01.513)</t>
  </si>
  <si>
    <t>2.01.02.01.01.002</t>
  </si>
  <si>
    <t>MINC 185011 - 2019</t>
  </si>
  <si>
    <t>2.02.02.01.01.012</t>
  </si>
  <si>
    <t>CONTRATO DE OBRAS EM PROP. DE TERC. A PAG</t>
  </si>
  <si>
    <t>Realizado 
acumulado Dez/2020</t>
  </si>
  <si>
    <t>% Realizado Dez/20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</si>
</sst>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0.000%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FF"/>
      <name val="Arial"/>
      <family val="2"/>
    </font>
    <font>
      <sz val="7"/>
      <color rgb="FF000000"/>
      <name val="Arial"/>
      <family val="2"/>
    </font>
    <font>
      <sz val="1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0" fontId="14" fillId="0" borderId="0"/>
    <xf numFmtId="43" fontId="15" fillId="0" borderId="0" applyFont="0" applyFill="0" applyBorder="0" applyAlignment="0" applyProtection="0"/>
    <xf numFmtId="0" fontId="15" fillId="0" borderId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2" fillId="0" borderId="0"/>
    <xf numFmtId="0" fontId="25" fillId="0" borderId="0">
      <alignment horizontal="left" vertical="top"/>
    </xf>
    <xf numFmtId="0" fontId="26" fillId="0" borderId="0">
      <alignment horizontal="right" vertical="top"/>
    </xf>
    <xf numFmtId="0" fontId="25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9" fillId="0" borderId="0">
      <alignment horizontal="left" vertical="top"/>
    </xf>
    <xf numFmtId="0" fontId="29" fillId="0" borderId="0">
      <alignment horizontal="right" vertical="top"/>
    </xf>
    <xf numFmtId="0" fontId="30" fillId="0" borderId="0">
      <alignment horizontal="left" vertical="top"/>
    </xf>
    <xf numFmtId="0" fontId="31" fillId="0" borderId="0">
      <alignment horizontal="left" vertical="top"/>
    </xf>
    <xf numFmtId="0" fontId="32" fillId="0" borderId="0">
      <alignment horizontal="left" vertical="top"/>
    </xf>
    <xf numFmtId="0" fontId="33" fillId="0" borderId="0">
      <alignment horizontal="right" vertical="top"/>
    </xf>
    <xf numFmtId="0" fontId="33" fillId="0" borderId="0">
      <alignment horizontal="right" vertical="top"/>
    </xf>
    <xf numFmtId="0" fontId="32" fillId="0" borderId="0">
      <alignment horizontal="center"/>
    </xf>
    <xf numFmtId="0" fontId="30" fillId="0" borderId="0">
      <alignment horizontal="left" vertical="center"/>
    </xf>
    <xf numFmtId="0" fontId="30" fillId="0" borderId="0">
      <alignment horizontal="right" vertical="center"/>
    </xf>
    <xf numFmtId="0" fontId="33" fillId="0" borderId="0">
      <alignment horizontal="center" vertical="top"/>
    </xf>
    <xf numFmtId="0" fontId="11" fillId="0" borderId="0"/>
    <xf numFmtId="0" fontId="10" fillId="0" borderId="0"/>
    <xf numFmtId="43" fontId="9" fillId="0" borderId="0" applyFont="0" applyFill="0" applyBorder="0" applyAlignment="0" applyProtection="0"/>
    <xf numFmtId="0" fontId="9" fillId="0" borderId="0"/>
    <xf numFmtId="0" fontId="35" fillId="0" borderId="0">
      <alignment horizontal="center" vertical="top"/>
    </xf>
    <xf numFmtId="0" fontId="28" fillId="0" borderId="0">
      <alignment horizontal="left" vertical="top"/>
    </xf>
    <xf numFmtId="0" fontId="29" fillId="0" borderId="0">
      <alignment horizontal="left" vertical="top"/>
    </xf>
    <xf numFmtId="0" fontId="30" fillId="0" borderId="0">
      <alignment horizontal="left" vertical="top"/>
    </xf>
    <xf numFmtId="43" fontId="8" fillId="0" borderId="0" applyFont="0" applyFill="0" applyBorder="0" applyAlignment="0" applyProtection="0"/>
    <xf numFmtId="0" fontId="8" fillId="0" borderId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3" fillId="0" borderId="0">
      <alignment horizontal="center" vertical="top"/>
    </xf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15">
    <xf numFmtId="0" fontId="0" fillId="0" borderId="0" xfId="0"/>
    <xf numFmtId="0" fontId="21" fillId="0" borderId="0" xfId="0" applyFont="1"/>
    <xf numFmtId="0" fontId="22" fillId="0" borderId="0" xfId="0" applyFont="1"/>
    <xf numFmtId="0" fontId="21" fillId="0" borderId="0" xfId="1" applyFont="1" applyAlignment="1">
      <alignment horizontal="left"/>
    </xf>
    <xf numFmtId="0" fontId="22" fillId="0" borderId="0" xfId="1" applyFont="1"/>
    <xf numFmtId="0" fontId="13" fillId="0" borderId="0" xfId="1" applyFont="1"/>
    <xf numFmtId="0" fontId="22" fillId="3" borderId="0" xfId="3" applyFont="1" applyFill="1" applyAlignment="1">
      <alignment vertical="center"/>
    </xf>
    <xf numFmtId="0" fontId="23" fillId="0" borderId="0" xfId="3" applyFont="1" applyAlignment="1" applyProtection="1">
      <alignment horizontal="left" vertical="top" wrapText="1"/>
      <protection locked="0"/>
    </xf>
    <xf numFmtId="0" fontId="21" fillId="3" borderId="0" xfId="3" applyFont="1" applyFill="1" applyAlignment="1">
      <alignment horizontal="center" vertical="center"/>
    </xf>
    <xf numFmtId="0" fontId="21" fillId="3" borderId="0" xfId="3" applyFont="1" applyFill="1" applyAlignment="1">
      <alignment vertical="center"/>
    </xf>
    <xf numFmtId="0" fontId="21" fillId="0" borderId="0" xfId="3" applyFont="1" applyAlignment="1">
      <alignment vertical="center"/>
    </xf>
    <xf numFmtId="0" fontId="19" fillId="0" borderId="0" xfId="1" applyFont="1"/>
    <xf numFmtId="0" fontId="21" fillId="3" borderId="0" xfId="3" applyFont="1" applyFill="1"/>
    <xf numFmtId="0" fontId="22" fillId="3" borderId="0" xfId="3" applyFont="1" applyFill="1"/>
    <xf numFmtId="0" fontId="21" fillId="3" borderId="0" xfId="3" applyFont="1" applyFill="1" applyAlignment="1">
      <alignment horizontal="center"/>
    </xf>
    <xf numFmtId="0" fontId="24" fillId="0" borderId="0" xfId="3" applyFont="1" applyAlignment="1" applyProtection="1">
      <alignment vertical="top" wrapText="1" readingOrder="1"/>
      <protection locked="0"/>
    </xf>
    <xf numFmtId="0" fontId="21" fillId="3" borderId="0" xfId="3" applyFont="1" applyFill="1" applyAlignment="1">
      <alignment horizontal="left"/>
    </xf>
    <xf numFmtId="43" fontId="21" fillId="0" borderId="0" xfId="6" applyFont="1"/>
    <xf numFmtId="43" fontId="22" fillId="0" borderId="0" xfId="6" applyFont="1"/>
    <xf numFmtId="43" fontId="22" fillId="0" borderId="0" xfId="6" applyFont="1" applyBorder="1" applyAlignment="1">
      <alignment horizontal="center"/>
    </xf>
    <xf numFmtId="43" fontId="23" fillId="0" borderId="0" xfId="6" applyFont="1" applyAlignment="1" applyProtection="1">
      <alignment horizontal="center" vertical="center" wrapText="1" readingOrder="1"/>
      <protection locked="0"/>
    </xf>
    <xf numFmtId="43" fontId="21" fillId="0" borderId="0" xfId="6" applyFont="1" applyAlignment="1">
      <alignment horizontal="center"/>
    </xf>
    <xf numFmtId="43" fontId="21" fillId="0" borderId="0" xfId="6" applyFont="1" applyFill="1" applyAlignment="1">
      <alignment horizontal="center"/>
    </xf>
    <xf numFmtId="10" fontId="21" fillId="0" borderId="0" xfId="5" applyNumberFormat="1" applyFont="1"/>
    <xf numFmtId="10" fontId="22" fillId="0" borderId="0" xfId="5" applyNumberFormat="1" applyFont="1"/>
    <xf numFmtId="10" fontId="22" fillId="0" borderId="0" xfId="5" applyNumberFormat="1" applyFont="1" applyBorder="1" applyAlignment="1">
      <alignment horizontal="center"/>
    </xf>
    <xf numFmtId="10" fontId="23" fillId="0" borderId="0" xfId="5" applyNumberFormat="1" applyFont="1" applyAlignment="1" applyProtection="1">
      <alignment horizontal="center" vertical="center" wrapText="1" readingOrder="1"/>
      <protection locked="0"/>
    </xf>
    <xf numFmtId="10" fontId="21" fillId="0" borderId="0" xfId="5" applyNumberFormat="1" applyFont="1" applyAlignment="1">
      <alignment horizontal="center"/>
    </xf>
    <xf numFmtId="10" fontId="21" fillId="0" borderId="0" xfId="5" applyNumberFormat="1" applyFont="1" applyFill="1" applyAlignment="1">
      <alignment horizontal="center"/>
    </xf>
    <xf numFmtId="0" fontId="11" fillId="0" borderId="0" xfId="26" applyAlignment="1">
      <alignment wrapText="1"/>
    </xf>
    <xf numFmtId="0" fontId="30" fillId="0" borderId="0" xfId="17" quotePrefix="1" applyAlignment="1">
      <alignment horizontal="left" vertical="top" wrapText="1"/>
    </xf>
    <xf numFmtId="0" fontId="30" fillId="0" borderId="0" xfId="17" quotePrefix="1" applyAlignment="1">
      <alignment vertical="top" wrapText="1"/>
    </xf>
    <xf numFmtId="0" fontId="30" fillId="0" borderId="0" xfId="17" applyAlignment="1">
      <alignment vertical="top" wrapText="1"/>
    </xf>
    <xf numFmtId="0" fontId="28" fillId="0" borderId="0" xfId="13" quotePrefix="1" applyAlignment="1">
      <alignment vertical="top" wrapText="1"/>
    </xf>
    <xf numFmtId="0" fontId="28" fillId="0" borderId="0" xfId="13" applyAlignment="1">
      <alignment vertical="top" wrapText="1"/>
    </xf>
    <xf numFmtId="43" fontId="27" fillId="0" borderId="1" xfId="6" quotePrefix="1" applyFont="1" applyBorder="1" applyAlignment="1">
      <alignment vertical="top"/>
    </xf>
    <xf numFmtId="43" fontId="28" fillId="0" borderId="0" xfId="6" quotePrefix="1" applyFont="1" applyAlignment="1">
      <alignment vertical="top"/>
    </xf>
    <xf numFmtId="43" fontId="29" fillId="0" borderId="0" xfId="6" quotePrefix="1" applyFont="1" applyAlignment="1">
      <alignment vertical="top"/>
    </xf>
    <xf numFmtId="43" fontId="30" fillId="0" borderId="0" xfId="6" applyFont="1" applyAlignment="1">
      <alignment vertical="top"/>
    </xf>
    <xf numFmtId="43" fontId="28" fillId="0" borderId="0" xfId="6" applyFont="1" applyAlignment="1">
      <alignment vertical="top"/>
    </xf>
    <xf numFmtId="43" fontId="11" fillId="0" borderId="0" xfId="6" applyFont="1" applyAlignment="1">
      <alignment wrapText="1"/>
    </xf>
    <xf numFmtId="43" fontId="22" fillId="3" borderId="0" xfId="3" applyNumberFormat="1" applyFont="1" applyFill="1" applyAlignment="1">
      <alignment vertical="center"/>
    </xf>
    <xf numFmtId="0" fontId="10" fillId="0" borderId="0" xfId="27" applyAlignment="1">
      <alignment wrapText="1"/>
    </xf>
    <xf numFmtId="0" fontId="30" fillId="0" borderId="1" xfId="17" quotePrefix="1" applyBorder="1" applyAlignment="1">
      <alignment vertical="top" wrapText="1"/>
    </xf>
    <xf numFmtId="0" fontId="30" fillId="0" borderId="1" xfId="17" applyBorder="1" applyAlignment="1">
      <alignment vertical="top" wrapText="1"/>
    </xf>
    <xf numFmtId="43" fontId="27" fillId="0" borderId="1" xfId="6" quotePrefix="1" applyFont="1" applyBorder="1" applyAlignment="1">
      <alignment horizontal="right" vertical="top"/>
    </xf>
    <xf numFmtId="43" fontId="28" fillId="0" borderId="0" xfId="6" quotePrefix="1" applyFont="1" applyAlignment="1">
      <alignment horizontal="right" vertical="top"/>
    </xf>
    <xf numFmtId="43" fontId="29" fillId="0" borderId="0" xfId="6" quotePrefix="1" applyFont="1" applyAlignment="1">
      <alignment horizontal="right" vertical="top"/>
    </xf>
    <xf numFmtId="43" fontId="30" fillId="0" borderId="0" xfId="6" applyFont="1" applyAlignment="1">
      <alignment horizontal="right" vertical="top"/>
    </xf>
    <xf numFmtId="43" fontId="29" fillId="0" borderId="1" xfId="6" quotePrefix="1" applyFont="1" applyBorder="1" applyAlignment="1">
      <alignment horizontal="right" vertical="top"/>
    </xf>
    <xf numFmtId="43" fontId="28" fillId="0" borderId="0" xfId="6" applyFont="1" applyAlignment="1">
      <alignment horizontal="right" vertical="top"/>
    </xf>
    <xf numFmtId="43" fontId="28" fillId="0" borderId="1" xfId="6" quotePrefix="1" applyFont="1" applyBorder="1" applyAlignment="1">
      <alignment horizontal="right" vertical="top"/>
    </xf>
    <xf numFmtId="43" fontId="30" fillId="0" borderId="1" xfId="6" applyFont="1" applyBorder="1" applyAlignment="1">
      <alignment horizontal="right" vertical="top"/>
    </xf>
    <xf numFmtId="43" fontId="10" fillId="0" borderId="0" xfId="6" applyFont="1" applyAlignment="1">
      <alignment horizontal="right" wrapText="1"/>
    </xf>
    <xf numFmtId="0" fontId="27" fillId="0" borderId="1" xfId="11" quotePrefix="1" applyBorder="1">
      <alignment horizontal="left" vertical="top"/>
    </xf>
    <xf numFmtId="0" fontId="27" fillId="0" borderId="1" xfId="11" quotePrefix="1" applyBorder="1" applyAlignment="1">
      <alignment vertical="top"/>
    </xf>
    <xf numFmtId="0" fontId="27" fillId="0" borderId="1" xfId="11" applyBorder="1" applyAlignment="1">
      <alignment vertical="top"/>
    </xf>
    <xf numFmtId="43" fontId="27" fillId="0" borderId="1" xfId="28" quotePrefix="1" applyFont="1" applyBorder="1" applyAlignment="1">
      <alignment vertical="top"/>
    </xf>
    <xf numFmtId="0" fontId="9" fillId="0" borderId="0" xfId="29" applyAlignment="1">
      <alignment wrapText="1"/>
    </xf>
    <xf numFmtId="0" fontId="9" fillId="0" borderId="0" xfId="29"/>
    <xf numFmtId="43" fontId="9" fillId="0" borderId="0" xfId="28" applyFont="1" applyAlignment="1"/>
    <xf numFmtId="0" fontId="35" fillId="0" borderId="0" xfId="30" quotePrefix="1" applyAlignment="1">
      <alignment vertical="top"/>
    </xf>
    <xf numFmtId="0" fontId="35" fillId="0" borderId="0" xfId="30" applyAlignment="1">
      <alignment vertical="top"/>
    </xf>
    <xf numFmtId="43" fontId="35" fillId="0" borderId="0" xfId="28" applyFont="1" applyAlignment="1">
      <alignment vertical="top"/>
    </xf>
    <xf numFmtId="0" fontId="28" fillId="0" borderId="0" xfId="31" quotePrefix="1">
      <alignment horizontal="left" vertical="top"/>
    </xf>
    <xf numFmtId="0" fontId="28" fillId="0" borderId="0" xfId="31" quotePrefix="1" applyAlignment="1">
      <alignment vertical="top"/>
    </xf>
    <xf numFmtId="0" fontId="28" fillId="0" borderId="0" xfId="31" applyAlignment="1">
      <alignment vertical="top"/>
    </xf>
    <xf numFmtId="43" fontId="28" fillId="0" borderId="0" xfId="28" quotePrefix="1" applyFont="1" applyAlignment="1">
      <alignment vertical="top"/>
    </xf>
    <xf numFmtId="0" fontId="25" fillId="0" borderId="0" xfId="10" quotePrefix="1">
      <alignment horizontal="left" vertical="top"/>
    </xf>
    <xf numFmtId="0" fontId="25" fillId="0" borderId="0" xfId="10" quotePrefix="1" applyAlignment="1">
      <alignment vertical="top"/>
    </xf>
    <xf numFmtId="0" fontId="25" fillId="0" borderId="0" xfId="10" applyAlignment="1">
      <alignment vertical="top"/>
    </xf>
    <xf numFmtId="0" fontId="29" fillId="0" borderId="0" xfId="32" quotePrefix="1">
      <alignment horizontal="left" vertical="top"/>
    </xf>
    <xf numFmtId="0" fontId="29" fillId="0" borderId="0" xfId="32" quotePrefix="1" applyAlignment="1">
      <alignment vertical="top"/>
    </xf>
    <xf numFmtId="0" fontId="29" fillId="0" borderId="0" xfId="32" applyAlignment="1">
      <alignment vertical="top"/>
    </xf>
    <xf numFmtId="43" fontId="29" fillId="0" borderId="0" xfId="28" quotePrefix="1" applyFont="1" applyAlignment="1">
      <alignment vertical="top"/>
    </xf>
    <xf numFmtId="0" fontId="30" fillId="0" borderId="0" xfId="33" quotePrefix="1">
      <alignment horizontal="left" vertical="top"/>
    </xf>
    <xf numFmtId="0" fontId="30" fillId="0" borderId="0" xfId="33" quotePrefix="1" applyAlignment="1">
      <alignment vertical="top"/>
    </xf>
    <xf numFmtId="0" fontId="30" fillId="0" borderId="0" xfId="33" applyAlignment="1">
      <alignment vertical="top"/>
    </xf>
    <xf numFmtId="43" fontId="30" fillId="0" borderId="0" xfId="28" applyFont="1" applyAlignment="1">
      <alignment vertical="top"/>
    </xf>
    <xf numFmtId="43" fontId="28" fillId="0" borderId="0" xfId="28" applyFont="1" applyAlignment="1">
      <alignment vertical="top"/>
    </xf>
    <xf numFmtId="0" fontId="36" fillId="0" borderId="0" xfId="0" applyFont="1"/>
    <xf numFmtId="0" fontId="37" fillId="0" borderId="0" xfId="10" quotePrefix="1" applyFont="1" applyAlignment="1">
      <alignment vertical="top"/>
    </xf>
    <xf numFmtId="0" fontId="37" fillId="0" borderId="0" xfId="10" applyFont="1" applyAlignment="1">
      <alignment vertical="top"/>
    </xf>
    <xf numFmtId="0" fontId="38" fillId="0" borderId="0" xfId="11" quotePrefix="1" applyFont="1">
      <alignment horizontal="left" vertical="top"/>
    </xf>
    <xf numFmtId="0" fontId="38" fillId="0" borderId="0" xfId="11" quotePrefix="1" applyFont="1" applyAlignment="1">
      <alignment vertical="top"/>
    </xf>
    <xf numFmtId="0" fontId="38" fillId="0" borderId="0" xfId="11" applyFont="1" applyAlignment="1">
      <alignment vertical="top"/>
    </xf>
    <xf numFmtId="0" fontId="38" fillId="0" borderId="0" xfId="12" applyFont="1" applyAlignment="1">
      <alignment vertical="top"/>
    </xf>
    <xf numFmtId="0" fontId="38" fillId="0" borderId="0" xfId="30" quotePrefix="1" applyFont="1" applyAlignment="1">
      <alignment vertical="top"/>
    </xf>
    <xf numFmtId="0" fontId="38" fillId="0" borderId="0" xfId="30" applyFont="1" applyAlignment="1">
      <alignment vertical="top"/>
    </xf>
    <xf numFmtId="0" fontId="38" fillId="0" borderId="0" xfId="31" quotePrefix="1" applyFont="1">
      <alignment horizontal="left" vertical="top"/>
    </xf>
    <xf numFmtId="0" fontId="38" fillId="0" borderId="0" xfId="31" quotePrefix="1" applyFont="1" applyAlignment="1">
      <alignment vertical="top"/>
    </xf>
    <xf numFmtId="0" fontId="38" fillId="0" borderId="0" xfId="31" applyFont="1" applyAlignment="1">
      <alignment vertical="top"/>
    </xf>
    <xf numFmtId="0" fontId="39" fillId="0" borderId="0" xfId="15" applyFont="1" applyAlignment="1">
      <alignment vertical="top"/>
    </xf>
    <xf numFmtId="0" fontId="37" fillId="0" borderId="0" xfId="10" quotePrefix="1" applyFont="1">
      <alignment horizontal="left" vertical="top"/>
    </xf>
    <xf numFmtId="0" fontId="39" fillId="0" borderId="0" xfId="32" quotePrefix="1" applyFont="1">
      <alignment horizontal="left" vertical="top"/>
    </xf>
    <xf numFmtId="0" fontId="39" fillId="0" borderId="0" xfId="32" quotePrefix="1" applyFont="1" applyAlignment="1">
      <alignment vertical="top"/>
    </xf>
    <xf numFmtId="0" fontId="37" fillId="0" borderId="0" xfId="17" applyFont="1" applyAlignment="1">
      <alignment vertical="top"/>
    </xf>
    <xf numFmtId="0" fontId="37" fillId="0" borderId="0" xfId="33" quotePrefix="1" applyFont="1">
      <alignment horizontal="left" vertical="top"/>
    </xf>
    <xf numFmtId="0" fontId="37" fillId="0" borderId="0" xfId="33" quotePrefix="1" applyFont="1" applyAlignment="1">
      <alignment vertical="top"/>
    </xf>
    <xf numFmtId="0" fontId="37" fillId="0" borderId="0" xfId="33" applyFont="1" applyAlignment="1">
      <alignment vertical="top"/>
    </xf>
    <xf numFmtId="43" fontId="38" fillId="0" borderId="0" xfId="6" quotePrefix="1" applyFont="1" applyBorder="1" applyAlignment="1">
      <alignment vertical="top"/>
    </xf>
    <xf numFmtId="43" fontId="38" fillId="0" borderId="0" xfId="6" applyFont="1" applyBorder="1" applyAlignment="1">
      <alignment vertical="top"/>
    </xf>
    <xf numFmtId="43" fontId="39" fillId="0" borderId="0" xfId="6" quotePrefix="1" applyFont="1" applyBorder="1" applyAlignment="1">
      <alignment vertical="top"/>
    </xf>
    <xf numFmtId="43" fontId="37" fillId="0" borderId="0" xfId="6" quotePrefix="1" applyFont="1" applyBorder="1" applyAlignment="1">
      <alignment vertical="top"/>
    </xf>
    <xf numFmtId="43" fontId="37" fillId="0" borderId="0" xfId="6" applyFont="1" applyBorder="1" applyAlignment="1">
      <alignment vertical="top"/>
    </xf>
    <xf numFmtId="43" fontId="36" fillId="0" borderId="0" xfId="6" applyFont="1" applyBorder="1" applyAlignment="1"/>
    <xf numFmtId="43" fontId="39" fillId="0" borderId="0" xfId="15" applyNumberFormat="1" applyFont="1" applyAlignment="1">
      <alignment vertical="top"/>
    </xf>
    <xf numFmtId="0" fontId="22" fillId="0" borderId="0" xfId="3" applyFont="1" applyAlignment="1">
      <alignment vertical="center"/>
    </xf>
    <xf numFmtId="43" fontId="27" fillId="0" borderId="1" xfId="34" quotePrefix="1" applyFont="1" applyBorder="1" applyAlignment="1">
      <alignment vertical="top" wrapText="1"/>
    </xf>
    <xf numFmtId="0" fontId="8" fillId="0" borderId="0" xfId="35" applyAlignment="1">
      <alignment wrapText="1"/>
    </xf>
    <xf numFmtId="43" fontId="8" fillId="0" borderId="0" xfId="34" applyFont="1" applyAlignment="1">
      <alignment wrapText="1"/>
    </xf>
    <xf numFmtId="0" fontId="35" fillId="0" borderId="0" xfId="30" quotePrefix="1" applyAlignment="1">
      <alignment vertical="top" wrapText="1"/>
    </xf>
    <xf numFmtId="0" fontId="35" fillId="0" borderId="0" xfId="30" applyAlignment="1">
      <alignment vertical="top" wrapText="1"/>
    </xf>
    <xf numFmtId="43" fontId="35" fillId="0" borderId="0" xfId="34" applyFont="1" applyAlignment="1">
      <alignment vertical="top" wrapText="1"/>
    </xf>
    <xf numFmtId="43" fontId="28" fillId="0" borderId="0" xfId="34" quotePrefix="1" applyFont="1" applyAlignment="1">
      <alignment vertical="top" wrapText="1"/>
    </xf>
    <xf numFmtId="43" fontId="29" fillId="0" borderId="0" xfId="34" quotePrefix="1" applyFont="1" applyAlignment="1">
      <alignment vertical="top" wrapText="1"/>
    </xf>
    <xf numFmtId="0" fontId="30" fillId="0" borderId="0" xfId="33" quotePrefix="1" applyAlignment="1">
      <alignment horizontal="left" vertical="top" wrapText="1"/>
    </xf>
    <xf numFmtId="0" fontId="30" fillId="0" borderId="0" xfId="33" quotePrefix="1" applyAlignment="1">
      <alignment vertical="top" wrapText="1"/>
    </xf>
    <xf numFmtId="0" fontId="30" fillId="0" borderId="0" xfId="33" applyAlignment="1">
      <alignment vertical="top" wrapText="1"/>
    </xf>
    <xf numFmtId="43" fontId="30" fillId="0" borderId="0" xfId="34" applyFont="1" applyAlignment="1">
      <alignment vertical="top" wrapText="1"/>
    </xf>
    <xf numFmtId="0" fontId="28" fillId="0" borderId="0" xfId="31" quotePrefix="1" applyAlignment="1">
      <alignment vertical="top" wrapText="1"/>
    </xf>
    <xf numFmtId="0" fontId="28" fillId="0" borderId="0" xfId="31" applyAlignment="1">
      <alignment vertical="top" wrapText="1"/>
    </xf>
    <xf numFmtId="43" fontId="28" fillId="0" borderId="0" xfId="34" applyFont="1" applyAlignment="1">
      <alignment vertical="top" wrapText="1"/>
    </xf>
    <xf numFmtId="43" fontId="27" fillId="0" borderId="1" xfId="36" quotePrefix="1" applyFont="1" applyBorder="1" applyAlignment="1">
      <alignment vertical="top" wrapText="1"/>
    </xf>
    <xf numFmtId="0" fontId="7" fillId="0" borderId="0" xfId="37" applyAlignment="1">
      <alignment wrapText="1"/>
    </xf>
    <xf numFmtId="43" fontId="28" fillId="0" borderId="0" xfId="36" quotePrefix="1" applyFont="1" applyAlignment="1">
      <alignment vertical="top"/>
    </xf>
    <xf numFmtId="43" fontId="29" fillId="0" borderId="0" xfId="36" quotePrefix="1" applyFont="1" applyAlignment="1">
      <alignment vertical="top"/>
    </xf>
    <xf numFmtId="43" fontId="30" fillId="0" borderId="0" xfId="36" applyFont="1" applyAlignment="1">
      <alignment vertical="top"/>
    </xf>
    <xf numFmtId="43" fontId="29" fillId="0" borderId="1" xfId="36" quotePrefix="1" applyFont="1" applyBorder="1" applyAlignment="1">
      <alignment vertical="top"/>
    </xf>
    <xf numFmtId="43" fontId="28" fillId="0" borderId="0" xfId="36" applyFont="1" applyAlignment="1">
      <alignment vertical="top"/>
    </xf>
    <xf numFmtId="43" fontId="0" fillId="0" borderId="0" xfId="36" applyFont="1" applyAlignment="1">
      <alignment wrapText="1"/>
    </xf>
    <xf numFmtId="43" fontId="27" fillId="0" borderId="1" xfId="38" quotePrefix="1" applyFont="1" applyBorder="1" applyAlignment="1">
      <alignment vertical="top" wrapText="1"/>
    </xf>
    <xf numFmtId="0" fontId="6" fillId="0" borderId="0" xfId="39" applyAlignment="1">
      <alignment wrapText="1"/>
    </xf>
    <xf numFmtId="43" fontId="28" fillId="0" borderId="0" xfId="38" quotePrefix="1" applyFont="1" applyAlignment="1">
      <alignment vertical="top"/>
    </xf>
    <xf numFmtId="43" fontId="29" fillId="0" borderId="0" xfId="38" quotePrefix="1" applyFont="1" applyAlignment="1">
      <alignment vertical="top"/>
    </xf>
    <xf numFmtId="43" fontId="30" fillId="0" borderId="0" xfId="38" applyFont="1" applyAlignment="1">
      <alignment vertical="top"/>
    </xf>
    <xf numFmtId="43" fontId="29" fillId="0" borderId="1" xfId="38" quotePrefix="1" applyFont="1" applyBorder="1" applyAlignment="1">
      <alignment vertical="top"/>
    </xf>
    <xf numFmtId="43" fontId="28" fillId="0" borderId="0" xfId="38" applyFont="1" applyAlignment="1">
      <alignment vertical="top"/>
    </xf>
    <xf numFmtId="43" fontId="28" fillId="0" borderId="1" xfId="38" quotePrefix="1" applyFont="1" applyBorder="1" applyAlignment="1">
      <alignment vertical="top"/>
    </xf>
    <xf numFmtId="43" fontId="0" fillId="0" borderId="0" xfId="38" applyFont="1" applyAlignment="1">
      <alignment wrapText="1"/>
    </xf>
    <xf numFmtId="0" fontId="27" fillId="0" borderId="1" xfId="12" quotePrefix="1" applyBorder="1" applyAlignment="1">
      <alignment horizontal="center" vertical="top" wrapText="1"/>
    </xf>
    <xf numFmtId="0" fontId="5" fillId="0" borderId="0" xfId="40" applyAlignment="1">
      <alignment wrapText="1"/>
    </xf>
    <xf numFmtId="43" fontId="28" fillId="0" borderId="0" xfId="41" quotePrefix="1" applyFont="1" applyAlignment="1">
      <alignment vertical="top"/>
    </xf>
    <xf numFmtId="43" fontId="29" fillId="0" borderId="0" xfId="41" quotePrefix="1" applyFont="1" applyAlignment="1">
      <alignment vertical="top"/>
    </xf>
    <xf numFmtId="43" fontId="30" fillId="0" borderId="0" xfId="41" applyFont="1" applyAlignment="1">
      <alignment vertical="top"/>
    </xf>
    <xf numFmtId="43" fontId="29" fillId="0" borderId="1" xfId="41" quotePrefix="1" applyFont="1" applyBorder="1" applyAlignment="1">
      <alignment vertical="top"/>
    </xf>
    <xf numFmtId="43" fontId="28" fillId="0" borderId="0" xfId="41" applyFont="1" applyAlignment="1">
      <alignment vertical="top"/>
    </xf>
    <xf numFmtId="43" fontId="30" fillId="0" borderId="1" xfId="41" applyFont="1" applyBorder="1" applyAlignment="1">
      <alignment vertical="top"/>
    </xf>
    <xf numFmtId="43" fontId="28" fillId="0" borderId="1" xfId="41" quotePrefix="1" applyFont="1" applyBorder="1" applyAlignment="1">
      <alignment vertical="top"/>
    </xf>
    <xf numFmtId="0" fontId="27" fillId="0" borderId="1" xfId="12" quotePrefix="1" applyBorder="1">
      <alignment horizontal="right" vertical="top"/>
    </xf>
    <xf numFmtId="0" fontId="4" fillId="0" borderId="0" xfId="42" applyAlignment="1">
      <alignment wrapText="1"/>
    </xf>
    <xf numFmtId="0" fontId="28" fillId="0" borderId="0" xfId="13" quotePrefix="1" applyAlignment="1">
      <alignment vertical="top"/>
    </xf>
    <xf numFmtId="0" fontId="28" fillId="0" borderId="0" xfId="13" applyAlignment="1">
      <alignment vertical="top"/>
    </xf>
    <xf numFmtId="43" fontId="28" fillId="0" borderId="0" xfId="43" quotePrefix="1" applyFont="1" applyAlignment="1">
      <alignment horizontal="right" vertical="top"/>
    </xf>
    <xf numFmtId="0" fontId="29" fillId="0" borderId="0" xfId="15" quotePrefix="1" applyAlignment="1">
      <alignment vertical="top"/>
    </xf>
    <xf numFmtId="43" fontId="29" fillId="0" borderId="0" xfId="43" quotePrefix="1" applyFont="1" applyAlignment="1">
      <alignment horizontal="right" vertical="top"/>
    </xf>
    <xf numFmtId="0" fontId="30" fillId="0" borderId="0" xfId="17" quotePrefix="1" applyAlignment="1">
      <alignment vertical="top"/>
    </xf>
    <xf numFmtId="43" fontId="30" fillId="0" borderId="0" xfId="43" applyFont="1" applyAlignment="1">
      <alignment horizontal="right" vertical="top"/>
    </xf>
    <xf numFmtId="0" fontId="25" fillId="0" borderId="1" xfId="10" quotePrefix="1" applyBorder="1" applyAlignment="1">
      <alignment vertical="top"/>
    </xf>
    <xf numFmtId="0" fontId="25" fillId="0" borderId="1" xfId="10" applyBorder="1" applyAlignment="1">
      <alignment vertical="top"/>
    </xf>
    <xf numFmtId="0" fontId="29" fillId="0" borderId="1" xfId="15" quotePrefix="1" applyBorder="1" applyAlignment="1">
      <alignment vertical="top"/>
    </xf>
    <xf numFmtId="43" fontId="29" fillId="0" borderId="1" xfId="43" quotePrefix="1" applyFont="1" applyBorder="1" applyAlignment="1">
      <alignment horizontal="right" vertical="top"/>
    </xf>
    <xf numFmtId="43" fontId="28" fillId="0" borderId="0" xfId="43" applyFont="1" applyAlignment="1">
      <alignment horizontal="right" vertical="top"/>
    </xf>
    <xf numFmtId="0" fontId="28" fillId="0" borderId="1" xfId="13" quotePrefix="1" applyBorder="1" applyAlignment="1">
      <alignment vertical="top"/>
    </xf>
    <xf numFmtId="0" fontId="28" fillId="0" borderId="1" xfId="13" applyBorder="1" applyAlignment="1">
      <alignment vertical="top"/>
    </xf>
    <xf numFmtId="43" fontId="28" fillId="0" borderId="1" xfId="43" quotePrefix="1" applyFont="1" applyBorder="1" applyAlignment="1">
      <alignment horizontal="right" vertical="top"/>
    </xf>
    <xf numFmtId="0" fontId="4" fillId="0" borderId="0" xfId="42" applyAlignment="1">
      <alignment horizontal="right" wrapText="1"/>
    </xf>
    <xf numFmtId="43" fontId="27" fillId="0" borderId="1" xfId="44" quotePrefix="1" applyFont="1" applyBorder="1" applyAlignment="1">
      <alignment horizontal="right" vertical="top" wrapText="1"/>
    </xf>
    <xf numFmtId="43" fontId="27" fillId="0" borderId="1" xfId="44" quotePrefix="1" applyFont="1" applyBorder="1" applyAlignment="1">
      <alignment vertical="top" wrapText="1"/>
    </xf>
    <xf numFmtId="0" fontId="3" fillId="0" borderId="0" xfId="45" applyAlignment="1">
      <alignment wrapText="1"/>
    </xf>
    <xf numFmtId="43" fontId="0" fillId="0" borderId="0" xfId="44" applyFont="1" applyAlignment="1">
      <alignment wrapText="1"/>
    </xf>
    <xf numFmtId="43" fontId="35" fillId="0" borderId="0" xfId="44" applyFont="1" applyAlignment="1">
      <alignment vertical="top"/>
    </xf>
    <xf numFmtId="43" fontId="28" fillId="0" borderId="0" xfId="44" quotePrefix="1" applyFont="1" applyAlignment="1">
      <alignment vertical="top" wrapText="1"/>
    </xf>
    <xf numFmtId="43" fontId="29" fillId="0" borderId="0" xfId="44" quotePrefix="1" applyFont="1" applyAlignment="1">
      <alignment vertical="top" wrapText="1"/>
    </xf>
    <xf numFmtId="43" fontId="30" fillId="0" borderId="0" xfId="44" applyFont="1" applyAlignment="1">
      <alignment vertical="top" wrapText="1"/>
    </xf>
    <xf numFmtId="43" fontId="28" fillId="0" borderId="0" xfId="44" applyFont="1" applyAlignment="1">
      <alignment vertical="top" wrapText="1"/>
    </xf>
    <xf numFmtId="43" fontId="27" fillId="0" borderId="1" xfId="47" quotePrefix="1" applyFont="1" applyBorder="1" applyAlignment="1">
      <alignment horizontal="right" vertical="top" wrapText="1"/>
    </xf>
    <xf numFmtId="43" fontId="27" fillId="0" borderId="1" xfId="47" quotePrefix="1" applyFont="1" applyBorder="1" applyAlignment="1">
      <alignment vertical="top" wrapText="1"/>
    </xf>
    <xf numFmtId="0" fontId="2" fillId="0" borderId="0" xfId="48" applyAlignment="1">
      <alignment wrapText="1"/>
    </xf>
    <xf numFmtId="43" fontId="2" fillId="0" borderId="0" xfId="47" applyFont="1" applyAlignment="1">
      <alignment wrapText="1"/>
    </xf>
    <xf numFmtId="43" fontId="35" fillId="0" borderId="0" xfId="47" applyFont="1" applyAlignment="1">
      <alignment vertical="top" wrapText="1"/>
    </xf>
    <xf numFmtId="43" fontId="28" fillId="0" borderId="0" xfId="47" quotePrefix="1" applyFont="1" applyAlignment="1">
      <alignment vertical="top"/>
    </xf>
    <xf numFmtId="43" fontId="29" fillId="0" borderId="0" xfId="47" quotePrefix="1" applyFont="1" applyAlignment="1">
      <alignment vertical="top"/>
    </xf>
    <xf numFmtId="43" fontId="30" fillId="0" borderId="0" xfId="47" applyFont="1" applyAlignment="1">
      <alignment vertical="top"/>
    </xf>
    <xf numFmtId="43" fontId="28" fillId="0" borderId="0" xfId="47" applyFont="1" applyAlignment="1">
      <alignment vertical="top"/>
    </xf>
    <xf numFmtId="164" fontId="21" fillId="0" borderId="0" xfId="6" applyNumberFormat="1" applyFont="1"/>
    <xf numFmtId="164" fontId="22" fillId="0" borderId="0" xfId="6" applyNumberFormat="1" applyFont="1"/>
    <xf numFmtId="164" fontId="22" fillId="0" borderId="0" xfId="6" applyNumberFormat="1" applyFont="1" applyBorder="1" applyAlignment="1">
      <alignment horizontal="center"/>
    </xf>
    <xf numFmtId="164" fontId="34" fillId="0" borderId="0" xfId="6" applyNumberFormat="1" applyFont="1" applyFill="1"/>
    <xf numFmtId="164" fontId="21" fillId="0" borderId="0" xfId="6" applyNumberFormat="1" applyFont="1" applyFill="1" applyAlignment="1">
      <alignment horizontal="center"/>
    </xf>
    <xf numFmtId="164" fontId="23" fillId="0" borderId="0" xfId="6" applyNumberFormat="1" applyFont="1" applyAlignment="1" applyProtection="1">
      <alignment horizontal="center" vertical="center" wrapText="1" readingOrder="1"/>
      <protection locked="0"/>
    </xf>
    <xf numFmtId="164" fontId="21" fillId="0" borderId="0" xfId="6" applyNumberFormat="1" applyFont="1" applyAlignment="1">
      <alignment horizontal="center"/>
    </xf>
    <xf numFmtId="164" fontId="21" fillId="3" borderId="0" xfId="6" applyNumberFormat="1" applyFont="1" applyFill="1" applyAlignment="1">
      <alignment horizontal="center"/>
    </xf>
    <xf numFmtId="0" fontId="27" fillId="0" borderId="1" xfId="12" quotePrefix="1" applyBorder="1" applyAlignment="1">
      <alignment vertical="top" wrapText="1"/>
    </xf>
    <xf numFmtId="0" fontId="1" fillId="0" borderId="0" xfId="49" applyAlignment="1">
      <alignment wrapText="1"/>
    </xf>
    <xf numFmtId="43" fontId="28" fillId="0" borderId="0" xfId="50" quotePrefix="1" applyFont="1" applyAlignment="1">
      <alignment vertical="top"/>
    </xf>
    <xf numFmtId="43" fontId="29" fillId="0" borderId="0" xfId="50" quotePrefix="1" applyFont="1" applyAlignment="1">
      <alignment vertical="top"/>
    </xf>
    <xf numFmtId="43" fontId="30" fillId="0" borderId="0" xfId="50" applyFont="1" applyAlignment="1">
      <alignment vertical="top"/>
    </xf>
    <xf numFmtId="43" fontId="28" fillId="0" borderId="0" xfId="50" applyFont="1" applyAlignment="1">
      <alignment vertical="top"/>
    </xf>
    <xf numFmtId="165" fontId="22" fillId="0" borderId="0" xfId="5" applyNumberFormat="1" applyFont="1" applyFill="1" applyAlignment="1">
      <alignment vertical="center"/>
    </xf>
    <xf numFmtId="43" fontId="28" fillId="0" borderId="0" xfId="6" quotePrefix="1" applyFont="1" applyFill="1" applyAlignment="1">
      <alignment vertical="top"/>
    </xf>
    <xf numFmtId="43" fontId="29" fillId="0" borderId="0" xfId="6" quotePrefix="1" applyFont="1" applyFill="1" applyAlignment="1">
      <alignment vertical="top"/>
    </xf>
    <xf numFmtId="0" fontId="25" fillId="0" borderId="0" xfId="10" quotePrefix="1" applyAlignment="1">
      <alignment horizontal="left" vertical="top" wrapText="1"/>
    </xf>
    <xf numFmtId="0" fontId="29" fillId="0" borderId="0" xfId="32" quotePrefix="1" applyAlignment="1">
      <alignment horizontal="left" vertical="top" wrapText="1"/>
    </xf>
    <xf numFmtId="0" fontId="28" fillId="0" borderId="0" xfId="31" quotePrefix="1" applyAlignment="1">
      <alignment horizontal="left" vertical="top" wrapText="1"/>
    </xf>
    <xf numFmtId="0" fontId="27" fillId="0" borderId="1" xfId="11" quotePrefix="1" applyBorder="1" applyAlignment="1">
      <alignment horizontal="left" vertical="top" wrapText="1"/>
    </xf>
    <xf numFmtId="0" fontId="28" fillId="0" borderId="0" xfId="13" quotePrefix="1" applyAlignment="1">
      <alignment horizontal="left" vertical="top" wrapText="1"/>
    </xf>
    <xf numFmtId="0" fontId="29" fillId="0" borderId="0" xfId="15" quotePrefix="1" applyAlignment="1">
      <alignment horizontal="left" vertical="top" wrapText="1"/>
    </xf>
    <xf numFmtId="0" fontId="1" fillId="0" borderId="0" xfId="1" applyFont="1"/>
    <xf numFmtId="43" fontId="1" fillId="0" borderId="0" xfId="47" applyFont="1" applyAlignment="1">
      <alignment wrapText="1"/>
    </xf>
    <xf numFmtId="43" fontId="1" fillId="0" borderId="0" xfId="34" applyFont="1" applyAlignment="1">
      <alignment wrapText="1"/>
    </xf>
    <xf numFmtId="43" fontId="1" fillId="0" borderId="0" xfId="28" applyFont="1" applyAlignment="1"/>
    <xf numFmtId="4" fontId="22" fillId="3" borderId="0" xfId="3" applyNumberFormat="1" applyFont="1" applyFill="1" applyAlignment="1">
      <alignment vertical="center"/>
    </xf>
    <xf numFmtId="0" fontId="23" fillId="2" borderId="2" xfId="0" applyFont="1" applyFill="1" applyBorder="1" applyAlignment="1" applyProtection="1">
      <alignment vertical="top" wrapText="1" readingOrder="1"/>
      <protection locked="0"/>
    </xf>
    <xf numFmtId="0" fontId="20" fillId="2" borderId="2" xfId="0" applyFont="1" applyFill="1" applyBorder="1" applyAlignment="1" applyProtection="1">
      <alignment vertical="center" wrapText="1" readingOrder="1"/>
      <protection locked="0"/>
    </xf>
    <xf numFmtId="43" fontId="20" fillId="2" borderId="2" xfId="6" applyFont="1" applyFill="1" applyBorder="1" applyAlignment="1" applyProtection="1">
      <alignment horizontal="center" vertical="center" wrapText="1" readingOrder="1"/>
      <protection locked="0"/>
    </xf>
    <xf numFmtId="164" fontId="20" fillId="2" borderId="2" xfId="6" applyNumberFormat="1" applyFont="1" applyFill="1" applyBorder="1" applyAlignment="1" applyProtection="1">
      <alignment horizontal="center" vertical="center" wrapText="1" readingOrder="1"/>
      <protection locked="0"/>
    </xf>
    <xf numFmtId="10" fontId="20" fillId="2" borderId="2" xfId="5" applyNumberFormat="1" applyFont="1" applyFill="1" applyBorder="1" applyAlignment="1" applyProtection="1">
      <alignment horizontal="center" vertical="center" wrapText="1" readingOrder="1"/>
      <protection locked="0"/>
    </xf>
    <xf numFmtId="0" fontId="20" fillId="0" borderId="3" xfId="3" applyFont="1" applyBorder="1" applyAlignment="1" applyProtection="1">
      <alignment horizontal="left" vertical="top" wrapText="1"/>
      <protection locked="0"/>
    </xf>
    <xf numFmtId="0" fontId="20" fillId="0" borderId="3" xfId="3" applyFont="1" applyBorder="1" applyAlignment="1" applyProtection="1">
      <alignment vertical="top" wrapText="1" readingOrder="1"/>
      <protection locked="0"/>
    </xf>
    <xf numFmtId="43" fontId="22" fillId="0" borderId="3" xfId="6" applyFont="1" applyFill="1" applyBorder="1" applyAlignment="1">
      <alignment horizontal="center" vertical="center"/>
    </xf>
    <xf numFmtId="164" fontId="22" fillId="0" borderId="3" xfId="6" applyNumberFormat="1" applyFont="1" applyFill="1" applyBorder="1" applyAlignment="1">
      <alignment horizontal="center" vertical="center"/>
    </xf>
    <xf numFmtId="10" fontId="22" fillId="0" borderId="3" xfId="5" applyNumberFormat="1" applyFont="1" applyFill="1" applyBorder="1" applyAlignment="1">
      <alignment horizontal="center" vertical="center"/>
    </xf>
    <xf numFmtId="0" fontId="23" fillId="0" borderId="3" xfId="3" applyFont="1" applyBorder="1" applyAlignment="1" applyProtection="1">
      <alignment horizontal="left" vertical="top" wrapText="1"/>
      <protection locked="0"/>
    </xf>
    <xf numFmtId="0" fontId="23" fillId="0" borderId="3" xfId="3" applyFont="1" applyBorder="1" applyAlignment="1" applyProtection="1">
      <alignment vertical="top" wrapText="1" readingOrder="1"/>
      <protection locked="0"/>
    </xf>
    <xf numFmtId="43" fontId="21" fillId="0" borderId="3" xfId="6" applyFont="1" applyFill="1" applyBorder="1" applyAlignment="1">
      <alignment horizontal="center" vertical="center"/>
    </xf>
    <xf numFmtId="164" fontId="21" fillId="0" borderId="3" xfId="6" applyNumberFormat="1" applyFont="1" applyFill="1" applyBorder="1" applyAlignment="1">
      <alignment horizontal="center" vertical="center"/>
    </xf>
    <xf numFmtId="10" fontId="21" fillId="0" borderId="3" xfId="5" applyNumberFormat="1" applyFont="1" applyFill="1" applyBorder="1" applyAlignment="1">
      <alignment horizontal="center" vertical="center"/>
    </xf>
    <xf numFmtId="0" fontId="23" fillId="3" borderId="3" xfId="3" applyFont="1" applyFill="1" applyBorder="1" applyAlignment="1" applyProtection="1">
      <alignment vertical="top" wrapText="1" readingOrder="1"/>
      <protection locked="0"/>
    </xf>
    <xf numFmtId="0" fontId="20" fillId="3" borderId="3" xfId="3" applyFont="1" applyFill="1" applyBorder="1" applyAlignment="1" applyProtection="1">
      <alignment vertical="top" wrapText="1" readingOrder="1"/>
      <protection locked="0"/>
    </xf>
    <xf numFmtId="164" fontId="21" fillId="3" borderId="3" xfId="6" applyNumberFormat="1" applyFont="1" applyFill="1" applyBorder="1" applyAlignment="1">
      <alignment horizontal="center" vertical="center"/>
    </xf>
    <xf numFmtId="10" fontId="21" fillId="3" borderId="3" xfId="5" applyNumberFormat="1" applyFont="1" applyFill="1" applyBorder="1" applyAlignment="1">
      <alignment horizontal="center" vertical="center"/>
    </xf>
    <xf numFmtId="43" fontId="21" fillId="3" borderId="3" xfId="6" applyFont="1" applyFill="1" applyBorder="1" applyAlignment="1">
      <alignment horizontal="center" vertical="center"/>
    </xf>
    <xf numFmtId="0" fontId="23" fillId="3" borderId="3" xfId="3" applyFont="1" applyFill="1" applyBorder="1" applyAlignment="1" applyProtection="1">
      <alignment horizontal="left" vertical="top" wrapText="1"/>
      <protection locked="0"/>
    </xf>
    <xf numFmtId="43" fontId="22" fillId="3" borderId="3" xfId="6" applyFont="1" applyFill="1" applyBorder="1" applyAlignment="1">
      <alignment horizontal="center" vertical="center"/>
    </xf>
    <xf numFmtId="164" fontId="22" fillId="3" borderId="3" xfId="6" applyNumberFormat="1" applyFont="1" applyFill="1" applyBorder="1" applyAlignment="1">
      <alignment horizontal="center" vertical="center"/>
    </xf>
    <xf numFmtId="10" fontId="22" fillId="3" borderId="3" xfId="5" applyNumberFormat="1" applyFont="1" applyFill="1" applyBorder="1" applyAlignment="1">
      <alignment horizontal="center" vertical="center"/>
    </xf>
    <xf numFmtId="0" fontId="20" fillId="2" borderId="2" xfId="0" applyFont="1" applyFill="1" applyBorder="1" applyAlignment="1" applyProtection="1">
      <alignment vertical="top" wrapText="1" readingOrder="1"/>
      <protection locked="0"/>
    </xf>
    <xf numFmtId="43" fontId="23" fillId="2" borderId="2" xfId="6" applyFont="1" applyFill="1" applyBorder="1" applyAlignment="1" applyProtection="1">
      <alignment vertical="top" wrapText="1" readingOrder="1"/>
      <protection locked="0"/>
    </xf>
    <xf numFmtId="164" fontId="23" fillId="2" borderId="2" xfId="6" applyNumberFormat="1" applyFont="1" applyFill="1" applyBorder="1" applyAlignment="1" applyProtection="1">
      <alignment vertical="top" wrapText="1" readingOrder="1"/>
      <protection locked="0"/>
    </xf>
    <xf numFmtId="10" fontId="23" fillId="2" borderId="2" xfId="5" applyNumberFormat="1" applyFont="1" applyFill="1" applyBorder="1" applyAlignment="1" applyProtection="1">
      <alignment vertical="top" wrapText="1" readingOrder="1"/>
      <protection locked="0"/>
    </xf>
    <xf numFmtId="0" fontId="19" fillId="4" borderId="3" xfId="3" applyFont="1" applyFill="1" applyBorder="1" applyAlignment="1">
      <alignment vertical="center"/>
    </xf>
    <xf numFmtId="43" fontId="19" fillId="0" borderId="3" xfId="6" applyFont="1" applyFill="1" applyBorder="1" applyAlignment="1">
      <alignment horizontal="center" vertical="center" wrapText="1"/>
    </xf>
    <xf numFmtId="164" fontId="19" fillId="0" borderId="3" xfId="6" applyNumberFormat="1" applyFont="1" applyFill="1" applyBorder="1" applyAlignment="1">
      <alignment horizontal="center" vertical="center" wrapText="1"/>
    </xf>
    <xf numFmtId="10" fontId="19" fillId="0" borderId="3" xfId="5" applyNumberFormat="1" applyFont="1" applyFill="1" applyBorder="1" applyAlignment="1">
      <alignment horizontal="center" vertical="center" wrapText="1"/>
    </xf>
    <xf numFmtId="0" fontId="22" fillId="3" borderId="3" xfId="3" applyFont="1" applyFill="1" applyBorder="1" applyAlignment="1">
      <alignment horizontal="left" vertical="center"/>
    </xf>
    <xf numFmtId="0" fontId="22" fillId="0" borderId="3" xfId="3" applyFont="1" applyBorder="1" applyAlignment="1">
      <alignment horizontal="left" vertical="center" wrapText="1"/>
    </xf>
    <xf numFmtId="43" fontId="22" fillId="0" borderId="3" xfId="6" applyFont="1" applyFill="1" applyBorder="1" applyAlignment="1">
      <alignment horizontal="center" vertical="center" wrapText="1"/>
    </xf>
    <xf numFmtId="164" fontId="22" fillId="0" borderId="3" xfId="6" applyNumberFormat="1" applyFont="1" applyFill="1" applyBorder="1" applyAlignment="1">
      <alignment horizontal="center" vertical="center" wrapText="1"/>
    </xf>
    <xf numFmtId="10" fontId="22" fillId="0" borderId="3" xfId="5" applyNumberFormat="1" applyFont="1" applyFill="1" applyBorder="1" applyAlignment="1">
      <alignment horizontal="center" vertical="center" wrapText="1"/>
    </xf>
    <xf numFmtId="0" fontId="22" fillId="0" borderId="4" xfId="3" applyFont="1" applyBorder="1" applyAlignment="1">
      <alignment vertical="center" wrapText="1"/>
    </xf>
    <xf numFmtId="43" fontId="1" fillId="0" borderId="3" xfId="6" applyFont="1" applyFill="1" applyBorder="1" applyAlignment="1">
      <alignment horizontal="center" vertical="center"/>
    </xf>
    <xf numFmtId="164" fontId="1" fillId="0" borderId="3" xfId="6" applyNumberFormat="1" applyFont="1" applyFill="1" applyBorder="1" applyAlignment="1">
      <alignment horizontal="center" vertical="center"/>
    </xf>
    <xf numFmtId="10" fontId="1" fillId="0" borderId="3" xfId="5" applyNumberFormat="1" applyFont="1" applyFill="1" applyBorder="1" applyAlignment="1">
      <alignment horizontal="center" vertical="center"/>
    </xf>
    <xf numFmtId="164" fontId="21" fillId="0" borderId="3" xfId="6" applyNumberFormat="1" applyFont="1" applyFill="1" applyBorder="1" applyAlignment="1">
      <alignment horizontal="center" vertical="center" wrapText="1"/>
    </xf>
    <xf numFmtId="10" fontId="21" fillId="0" borderId="3" xfId="5" applyNumberFormat="1" applyFont="1" applyFill="1" applyBorder="1" applyAlignment="1">
      <alignment horizontal="center" vertical="center" wrapText="1"/>
    </xf>
    <xf numFmtId="43" fontId="21" fillId="0" borderId="3" xfId="6" applyFont="1" applyFill="1" applyBorder="1" applyAlignment="1">
      <alignment horizontal="center" vertical="center" wrapText="1"/>
    </xf>
    <xf numFmtId="0" fontId="19" fillId="4" borderId="3" xfId="3" applyFont="1" applyFill="1" applyBorder="1" applyAlignment="1">
      <alignment horizontal="left" vertical="center"/>
    </xf>
    <xf numFmtId="43" fontId="22" fillId="4" borderId="3" xfId="6" applyFont="1" applyFill="1" applyBorder="1" applyAlignment="1">
      <alignment horizontal="center" vertical="center"/>
    </xf>
    <xf numFmtId="164" fontId="22" fillId="4" borderId="3" xfId="6" applyNumberFormat="1" applyFont="1" applyFill="1" applyBorder="1" applyAlignment="1">
      <alignment horizontal="center" vertical="center"/>
    </xf>
    <xf numFmtId="10" fontId="22" fillId="4" borderId="3" xfId="5" applyNumberFormat="1" applyFont="1" applyFill="1" applyBorder="1" applyAlignment="1">
      <alignment horizontal="center" vertical="center"/>
    </xf>
    <xf numFmtId="43" fontId="19" fillId="4" borderId="3" xfId="6" applyFont="1" applyFill="1" applyBorder="1" applyAlignment="1">
      <alignment horizontal="center" vertical="center"/>
    </xf>
    <xf numFmtId="164" fontId="19" fillId="4" borderId="3" xfId="6" applyNumberFormat="1" applyFont="1" applyFill="1" applyBorder="1" applyAlignment="1">
      <alignment horizontal="center" vertical="center"/>
    </xf>
    <xf numFmtId="10" fontId="19" fillId="4" borderId="3" xfId="5" applyNumberFormat="1" applyFont="1" applyFill="1" applyBorder="1" applyAlignment="1">
      <alignment horizontal="center" vertical="center"/>
    </xf>
    <xf numFmtId="43" fontId="20" fillId="2" borderId="2" xfId="6" applyFont="1" applyFill="1" applyBorder="1" applyAlignment="1" applyProtection="1">
      <alignment horizontal="left" vertical="center" wrapText="1" readingOrder="1"/>
      <protection locked="0"/>
    </xf>
    <xf numFmtId="43" fontId="21" fillId="0" borderId="3" xfId="6" applyFont="1" applyBorder="1" applyAlignment="1">
      <alignment horizontal="center" vertical="center"/>
    </xf>
    <xf numFmtId="164" fontId="21" fillId="0" borderId="3" xfId="6" applyNumberFormat="1" applyFont="1" applyBorder="1" applyAlignment="1">
      <alignment horizontal="center" vertical="center"/>
    </xf>
    <xf numFmtId="43" fontId="22" fillId="0" borderId="3" xfId="6" applyFont="1" applyBorder="1" applyAlignment="1">
      <alignment horizontal="center" vertical="center"/>
    </xf>
    <xf numFmtId="164" fontId="22" fillId="0" borderId="3" xfId="6" applyNumberFormat="1" applyFont="1" applyBorder="1" applyAlignment="1">
      <alignment horizontal="center" vertical="center"/>
    </xf>
    <xf numFmtId="0" fontId="28" fillId="0" borderId="5" xfId="13" quotePrefix="1" applyBorder="1" applyAlignment="1">
      <alignment vertical="top"/>
    </xf>
    <xf numFmtId="0" fontId="28" fillId="0" borderId="5" xfId="13" applyBorder="1" applyAlignment="1">
      <alignment vertical="top"/>
    </xf>
    <xf numFmtId="43" fontId="28" fillId="0" borderId="5" xfId="43" quotePrefix="1" applyFont="1" applyBorder="1" applyAlignment="1">
      <alignment horizontal="right" vertical="top"/>
    </xf>
    <xf numFmtId="0" fontId="25" fillId="0" borderId="5" xfId="10" quotePrefix="1" applyBorder="1" applyAlignment="1">
      <alignment vertical="top"/>
    </xf>
    <xf numFmtId="0" fontId="25" fillId="0" borderId="5" xfId="10" applyBorder="1" applyAlignment="1">
      <alignment vertical="top"/>
    </xf>
    <xf numFmtId="0" fontId="29" fillId="0" borderId="5" xfId="15" quotePrefix="1" applyBorder="1" applyAlignment="1">
      <alignment vertical="top"/>
    </xf>
    <xf numFmtId="43" fontId="29" fillId="0" borderId="5" xfId="43" quotePrefix="1" applyFont="1" applyBorder="1" applyAlignment="1">
      <alignment horizontal="right" vertical="top"/>
    </xf>
    <xf numFmtId="43" fontId="28" fillId="0" borderId="5" xfId="41" quotePrefix="1" applyFont="1" applyBorder="1" applyAlignment="1">
      <alignment vertical="top"/>
    </xf>
    <xf numFmtId="43" fontId="29" fillId="0" borderId="5" xfId="41" quotePrefix="1" applyFont="1" applyBorder="1" applyAlignment="1">
      <alignment vertical="top"/>
    </xf>
    <xf numFmtId="0" fontId="30" fillId="0" borderId="5" xfId="17" quotePrefix="1" applyBorder="1" applyAlignment="1">
      <alignment vertical="top" wrapText="1"/>
    </xf>
    <xf numFmtId="0" fontId="30" fillId="0" borderId="5" xfId="17" applyBorder="1" applyAlignment="1">
      <alignment vertical="top" wrapText="1"/>
    </xf>
    <xf numFmtId="43" fontId="30" fillId="0" borderId="5" xfId="41" applyFont="1" applyBorder="1" applyAlignment="1">
      <alignment vertical="top"/>
    </xf>
    <xf numFmtId="43" fontId="28" fillId="0" borderId="5" xfId="38" quotePrefix="1" applyFont="1" applyBorder="1" applyAlignment="1">
      <alignment vertical="top"/>
    </xf>
    <xf numFmtId="43" fontId="29" fillId="0" borderId="5" xfId="38" quotePrefix="1" applyFont="1" applyBorder="1" applyAlignment="1">
      <alignment vertical="top"/>
    </xf>
    <xf numFmtId="43" fontId="28" fillId="0" borderId="5" xfId="36" quotePrefix="1" applyFont="1" applyBorder="1" applyAlignment="1">
      <alignment vertical="top"/>
    </xf>
    <xf numFmtId="43" fontId="29" fillId="0" borderId="5" xfId="36" quotePrefix="1" applyFont="1" applyBorder="1" applyAlignment="1">
      <alignment vertical="top"/>
    </xf>
    <xf numFmtId="43" fontId="30" fillId="0" borderId="5" xfId="36" applyFont="1" applyBorder="1" applyAlignment="1">
      <alignment vertical="top"/>
    </xf>
    <xf numFmtId="43" fontId="28" fillId="0" borderId="5" xfId="6" quotePrefix="1" applyFont="1" applyBorder="1" applyAlignment="1">
      <alignment horizontal="right" vertical="top"/>
    </xf>
    <xf numFmtId="43" fontId="29" fillId="0" borderId="5" xfId="6" quotePrefix="1" applyFont="1" applyBorder="1" applyAlignment="1">
      <alignment horizontal="right" vertical="top"/>
    </xf>
    <xf numFmtId="43" fontId="28" fillId="0" borderId="5" xfId="6" quotePrefix="1" applyFont="1" applyBorder="1" applyAlignment="1">
      <alignment vertical="top"/>
    </xf>
    <xf numFmtId="43" fontId="29" fillId="0" borderId="5" xfId="6" quotePrefix="1" applyFont="1" applyBorder="1" applyAlignment="1">
      <alignment vertical="top"/>
    </xf>
    <xf numFmtId="43" fontId="30" fillId="0" borderId="5" xfId="6" applyFont="1" applyBorder="1" applyAlignment="1">
      <alignment vertical="top"/>
    </xf>
    <xf numFmtId="0" fontId="25" fillId="0" borderId="0" xfId="10" quotePrefix="1" applyAlignment="1">
      <alignment horizontal="left" vertical="top" wrapText="1"/>
    </xf>
    <xf numFmtId="0" fontId="25" fillId="0" borderId="0" xfId="10" applyAlignment="1">
      <alignment horizontal="left" vertical="top" wrapText="1"/>
    </xf>
    <xf numFmtId="0" fontId="28" fillId="0" borderId="0" xfId="31" quotePrefix="1" applyAlignment="1">
      <alignment horizontal="left" vertical="top" wrapText="1"/>
    </xf>
    <xf numFmtId="0" fontId="28" fillId="0" borderId="0" xfId="31" applyAlignment="1">
      <alignment horizontal="left" vertical="top" wrapText="1"/>
    </xf>
    <xf numFmtId="0" fontId="29" fillId="0" borderId="0" xfId="32" quotePrefix="1" applyAlignment="1">
      <alignment horizontal="left" vertical="top" wrapText="1"/>
    </xf>
    <xf numFmtId="0" fontId="29" fillId="0" borderId="0" xfId="32" applyAlignment="1">
      <alignment horizontal="left" vertical="top" wrapText="1"/>
    </xf>
    <xf numFmtId="0" fontId="27" fillId="0" borderId="1" xfId="11" quotePrefix="1" applyBorder="1" applyAlignment="1">
      <alignment horizontal="left" vertical="top" wrapText="1"/>
    </xf>
    <xf numFmtId="0" fontId="27" fillId="0" borderId="1" xfId="11" applyBorder="1" applyAlignment="1">
      <alignment horizontal="left" vertical="top" wrapText="1"/>
    </xf>
    <xf numFmtId="0" fontId="28" fillId="0" borderId="0" xfId="13" quotePrefix="1" applyAlignment="1">
      <alignment horizontal="left" vertical="top" wrapText="1"/>
    </xf>
    <xf numFmtId="0" fontId="28" fillId="0" borderId="0" xfId="13" applyAlignment="1">
      <alignment horizontal="left" vertical="top" wrapText="1"/>
    </xf>
    <xf numFmtId="0" fontId="29" fillId="0" borderId="0" xfId="15" quotePrefix="1" applyAlignment="1">
      <alignment horizontal="left" vertical="top" wrapText="1"/>
    </xf>
    <xf numFmtId="0" fontId="29" fillId="0" borderId="0" xfId="15" applyAlignment="1">
      <alignment horizontal="left" vertical="top" wrapText="1"/>
    </xf>
    <xf numFmtId="0" fontId="25" fillId="0" borderId="1" xfId="10" quotePrefix="1" applyBorder="1" applyAlignment="1">
      <alignment horizontal="left" vertical="top" wrapText="1"/>
    </xf>
    <xf numFmtId="0" fontId="25" fillId="0" borderId="1" xfId="10" applyBorder="1" applyAlignment="1">
      <alignment horizontal="left" vertical="top" wrapText="1"/>
    </xf>
    <xf numFmtId="0" fontId="29" fillId="0" borderId="1" xfId="15" quotePrefix="1" applyBorder="1" applyAlignment="1">
      <alignment horizontal="left" vertical="top" wrapText="1"/>
    </xf>
    <xf numFmtId="0" fontId="29" fillId="0" borderId="1" xfId="15" applyBorder="1" applyAlignment="1">
      <alignment horizontal="left" vertical="top" wrapText="1"/>
    </xf>
    <xf numFmtId="0" fontId="25" fillId="0" borderId="5" xfId="10" quotePrefix="1" applyBorder="1" applyAlignment="1">
      <alignment horizontal="left" vertical="top" wrapText="1"/>
    </xf>
    <xf numFmtId="0" fontId="25" fillId="0" borderId="5" xfId="10" applyBorder="1" applyAlignment="1">
      <alignment horizontal="left" vertical="top" wrapText="1"/>
    </xf>
    <xf numFmtId="0" fontId="29" fillId="0" borderId="5" xfId="15" quotePrefix="1" applyBorder="1" applyAlignment="1">
      <alignment horizontal="left" vertical="top" wrapText="1"/>
    </xf>
    <xf numFmtId="0" fontId="29" fillId="0" borderId="5" xfId="15" applyBorder="1" applyAlignment="1">
      <alignment horizontal="left" vertical="top" wrapText="1"/>
    </xf>
    <xf numFmtId="0" fontId="28" fillId="0" borderId="5" xfId="13" quotePrefix="1" applyBorder="1" applyAlignment="1">
      <alignment horizontal="left" vertical="top" wrapText="1"/>
    </xf>
    <xf numFmtId="0" fontId="28" fillId="0" borderId="5" xfId="13" applyBorder="1" applyAlignment="1">
      <alignment horizontal="left" vertical="top" wrapText="1"/>
    </xf>
    <xf numFmtId="0" fontId="28" fillId="0" borderId="1" xfId="13" quotePrefix="1" applyBorder="1" applyAlignment="1">
      <alignment horizontal="left" vertical="top" wrapText="1"/>
    </xf>
    <xf numFmtId="0" fontId="28" fillId="0" borderId="1" xfId="13" applyBorder="1" applyAlignment="1">
      <alignment horizontal="left" vertical="top" wrapText="1"/>
    </xf>
  </cellXfs>
  <cellStyles count="51">
    <cellStyle name="Normal" xfId="0" builtinId="0"/>
    <cellStyle name="Normal 10" xfId="40" xr:uid="{00000000-0005-0000-0000-000001000000}"/>
    <cellStyle name="Normal 11" xfId="42" xr:uid="{00000000-0005-0000-0000-000002000000}"/>
    <cellStyle name="Normal 12" xfId="45" xr:uid="{00000000-0005-0000-0000-000003000000}"/>
    <cellStyle name="Normal 13" xfId="48" xr:uid="{9AAD3B07-172C-4A7B-B745-7AF8EB4F4EC0}"/>
    <cellStyle name="Normal 14" xfId="49" xr:uid="{8227AB04-E66A-4BC6-989A-5AF526058CB0}"/>
    <cellStyle name="Normal 2" xfId="1" xr:uid="{00000000-0005-0000-0000-000004000000}"/>
    <cellStyle name="Normal 2 2" xfId="3" xr:uid="{00000000-0005-0000-0000-000005000000}"/>
    <cellStyle name="Normal 3" xfId="7" xr:uid="{00000000-0005-0000-0000-000006000000}"/>
    <cellStyle name="Normal 4" xfId="26" xr:uid="{00000000-0005-0000-0000-000007000000}"/>
    <cellStyle name="Normal 5" xfId="27" xr:uid="{00000000-0005-0000-0000-000008000000}"/>
    <cellStyle name="Normal 6" xfId="29" xr:uid="{00000000-0005-0000-0000-000009000000}"/>
    <cellStyle name="Normal 7" xfId="35" xr:uid="{00000000-0005-0000-0000-00000A000000}"/>
    <cellStyle name="Normal 8" xfId="37" xr:uid="{00000000-0005-0000-0000-00000B000000}"/>
    <cellStyle name="Normal 9" xfId="39" xr:uid="{00000000-0005-0000-0000-00000C000000}"/>
    <cellStyle name="Porcentagem" xfId="5" builtinId="5"/>
    <cellStyle name="Porcentagem 2" xfId="4" xr:uid="{00000000-0005-0000-0000-00000E000000}"/>
    <cellStyle name="S0" xfId="9" xr:uid="{00000000-0005-0000-0000-00000F000000}"/>
    <cellStyle name="S1" xfId="10" xr:uid="{00000000-0005-0000-0000-000010000000}"/>
    <cellStyle name="S10" xfId="20" xr:uid="{00000000-0005-0000-0000-000011000000}"/>
    <cellStyle name="S10 2" xfId="33" xr:uid="{00000000-0005-0000-0000-000012000000}"/>
    <cellStyle name="S11" xfId="18" xr:uid="{00000000-0005-0000-0000-000013000000}"/>
    <cellStyle name="S12" xfId="19" xr:uid="{00000000-0005-0000-0000-000014000000}"/>
    <cellStyle name="S13" xfId="21" xr:uid="{00000000-0005-0000-0000-000015000000}"/>
    <cellStyle name="S14" xfId="22" xr:uid="{00000000-0005-0000-0000-000016000000}"/>
    <cellStyle name="S15" xfId="23" xr:uid="{00000000-0005-0000-0000-000017000000}"/>
    <cellStyle name="S16" xfId="24" xr:uid="{00000000-0005-0000-0000-000018000000}"/>
    <cellStyle name="S17" xfId="25" xr:uid="{00000000-0005-0000-0000-000019000000}"/>
    <cellStyle name="S18" xfId="46" xr:uid="{00000000-0005-0000-0000-00001A000000}"/>
    <cellStyle name="S2" xfId="8" xr:uid="{00000000-0005-0000-0000-00001B000000}"/>
    <cellStyle name="S3" xfId="11" xr:uid="{00000000-0005-0000-0000-00001C000000}"/>
    <cellStyle name="S4" xfId="12" xr:uid="{00000000-0005-0000-0000-00001D000000}"/>
    <cellStyle name="S5" xfId="13" xr:uid="{00000000-0005-0000-0000-00001E000000}"/>
    <cellStyle name="S5 2" xfId="30" xr:uid="{00000000-0005-0000-0000-00001F000000}"/>
    <cellStyle name="S6" xfId="14" xr:uid="{00000000-0005-0000-0000-000020000000}"/>
    <cellStyle name="S6 2" xfId="31" xr:uid="{00000000-0005-0000-0000-000021000000}"/>
    <cellStyle name="S7" xfId="15" xr:uid="{00000000-0005-0000-0000-000022000000}"/>
    <cellStyle name="S8" xfId="16" xr:uid="{00000000-0005-0000-0000-000023000000}"/>
    <cellStyle name="S8 2" xfId="32" xr:uid="{00000000-0005-0000-0000-000024000000}"/>
    <cellStyle name="S9" xfId="17" xr:uid="{00000000-0005-0000-0000-000025000000}"/>
    <cellStyle name="Vírgula" xfId="6" builtinId="3"/>
    <cellStyle name="Vírgula 10" xfId="47" xr:uid="{3B7BF8AE-B88D-4167-85F4-9ACA7423ACDD}"/>
    <cellStyle name="Vírgula 11" xfId="50" xr:uid="{06E7C460-695A-4D0A-95F8-DAF7553013A6}"/>
    <cellStyle name="Vírgula 2" xfId="2" xr:uid="{00000000-0005-0000-0000-000027000000}"/>
    <cellStyle name="Vírgula 3" xfId="28" xr:uid="{00000000-0005-0000-0000-000028000000}"/>
    <cellStyle name="Vírgula 4" xfId="34" xr:uid="{00000000-0005-0000-0000-000029000000}"/>
    <cellStyle name="Vírgula 5" xfId="36" xr:uid="{00000000-0005-0000-0000-00002A000000}"/>
    <cellStyle name="Vírgula 6" xfId="38" xr:uid="{00000000-0005-0000-0000-00002B000000}"/>
    <cellStyle name="Vírgula 7" xfId="41" xr:uid="{00000000-0005-0000-0000-00002C000000}"/>
    <cellStyle name="Vírgula 8" xfId="43" xr:uid="{00000000-0005-0000-0000-00002D000000}"/>
    <cellStyle name="Vírgula 9" xfId="44" xr:uid="{00000000-0005-0000-0000-00002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666666"/>
      <rgbColor rgb="003333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AA177"/>
  <sheetViews>
    <sheetView showGridLines="0" tabSelected="1" zoomScaleNormal="100" zoomScaleSheetLayoutView="70" workbookViewId="0">
      <pane ySplit="5" topLeftCell="A6" activePane="bottomLeft" state="frozen"/>
      <selection pane="bottomLeft" activeCell="Y5" sqref="Y5"/>
    </sheetView>
  </sheetViews>
  <sheetFormatPr defaultColWidth="9.109375" defaultRowHeight="14.4" outlineLevelCol="1" x14ac:dyDescent="0.3"/>
  <cols>
    <col min="1" max="1" width="9.5546875" style="16" customWidth="1"/>
    <col min="2" max="2" width="58.109375" style="12" customWidth="1"/>
    <col min="3" max="3" width="18" style="22" customWidth="1"/>
    <col min="4" max="7" width="13.33203125" style="189" hidden="1" customWidth="1" outlineLevel="1"/>
    <col min="8" max="8" width="11.6640625" style="28" hidden="1" customWidth="1" outlineLevel="1"/>
    <col min="9" max="12" width="14.33203125" style="22" hidden="1" customWidth="1" outlineLevel="1"/>
    <col min="13" max="13" width="11.6640625" style="28" hidden="1" customWidth="1" outlineLevel="1"/>
    <col min="14" max="14" width="14.33203125" style="22" hidden="1" customWidth="1" outlineLevel="1"/>
    <col min="15" max="17" width="13.33203125" style="22" hidden="1" customWidth="1" outlineLevel="1"/>
    <col min="18" max="18" width="11.6640625" style="28" hidden="1" customWidth="1" outlineLevel="1"/>
    <col min="19" max="19" width="13.33203125" style="22" hidden="1" customWidth="1" collapsed="1"/>
    <col min="20" max="20" width="13.33203125" style="22" hidden="1" customWidth="1"/>
    <col min="21" max="22" width="14.33203125" style="22" hidden="1" customWidth="1"/>
    <col min="23" max="23" width="11.6640625" style="28" hidden="1" customWidth="1"/>
    <col min="24" max="24" width="14.33203125" style="22" bestFit="1" customWidth="1"/>
    <col min="25" max="25" width="11.5546875" style="28" bestFit="1" customWidth="1"/>
    <col min="26" max="26" width="14.33203125" style="12" bestFit="1" customWidth="1"/>
    <col min="27" max="27" width="13.88671875" style="12" bestFit="1" customWidth="1"/>
    <col min="28" max="16384" width="9.109375" style="12"/>
  </cols>
  <sheetData>
    <row r="1" spans="1:27" s="1" customFormat="1" x14ac:dyDescent="0.3">
      <c r="A1" s="2" t="s">
        <v>0</v>
      </c>
      <c r="C1" s="17"/>
      <c r="D1" s="185"/>
      <c r="E1" s="185"/>
      <c r="F1" s="185"/>
      <c r="G1" s="185"/>
      <c r="H1" s="23"/>
      <c r="I1" s="17"/>
      <c r="J1" s="17"/>
      <c r="K1" s="17"/>
      <c r="L1" s="17"/>
      <c r="M1" s="23"/>
      <c r="N1" s="17"/>
      <c r="O1" s="17"/>
      <c r="P1" s="17"/>
      <c r="Q1" s="17"/>
      <c r="R1" s="23"/>
      <c r="S1" s="17"/>
      <c r="T1" s="17"/>
      <c r="U1" s="17"/>
      <c r="V1" s="17"/>
      <c r="W1" s="23"/>
      <c r="X1" s="17"/>
      <c r="Y1" s="23"/>
    </row>
    <row r="2" spans="1:27" s="1" customFormat="1" x14ac:dyDescent="0.3">
      <c r="A2" s="1" t="s">
        <v>1</v>
      </c>
      <c r="C2" s="17" t="s">
        <v>2</v>
      </c>
      <c r="D2" s="185"/>
      <c r="E2" s="185"/>
      <c r="F2" s="185"/>
      <c r="G2" s="185"/>
      <c r="H2" s="23"/>
      <c r="I2" s="17"/>
      <c r="J2" s="17"/>
      <c r="K2" s="17"/>
      <c r="L2" s="17"/>
      <c r="M2" s="23"/>
      <c r="N2" s="17"/>
      <c r="O2" s="17"/>
      <c r="P2" s="17"/>
      <c r="Q2" s="17"/>
      <c r="R2" s="23"/>
      <c r="S2" s="17"/>
      <c r="T2" s="17"/>
      <c r="U2" s="17"/>
      <c r="V2" s="17"/>
      <c r="W2" s="23"/>
      <c r="X2" s="17"/>
      <c r="Y2" s="23"/>
    </row>
    <row r="3" spans="1:27" s="1" customFormat="1" x14ac:dyDescent="0.3">
      <c r="A3" s="1" t="s">
        <v>3</v>
      </c>
      <c r="C3" s="18" t="s">
        <v>4</v>
      </c>
      <c r="D3" s="186"/>
      <c r="E3" s="186"/>
      <c r="F3" s="186"/>
      <c r="G3" s="186"/>
      <c r="H3" s="24"/>
      <c r="I3" s="18"/>
      <c r="J3" s="18"/>
      <c r="K3" s="18"/>
      <c r="L3" s="18"/>
      <c r="M3" s="24"/>
      <c r="N3" s="18"/>
      <c r="O3" s="18"/>
      <c r="P3" s="18"/>
      <c r="Q3" s="18"/>
      <c r="R3" s="24"/>
      <c r="S3" s="18"/>
      <c r="T3" s="18"/>
      <c r="U3" s="18"/>
      <c r="V3" s="18"/>
      <c r="W3" s="24"/>
      <c r="X3" s="18"/>
      <c r="Y3" s="24"/>
    </row>
    <row r="4" spans="1:27" s="5" customFormat="1" x14ac:dyDescent="0.3">
      <c r="A4" s="3"/>
      <c r="B4" s="4"/>
      <c r="C4" s="19"/>
      <c r="D4" s="187"/>
      <c r="E4" s="187"/>
      <c r="F4" s="187"/>
      <c r="G4" s="187"/>
      <c r="H4" s="25"/>
      <c r="I4" s="19"/>
      <c r="J4" s="19"/>
      <c r="K4" s="19"/>
      <c r="L4" s="19"/>
      <c r="M4" s="25"/>
      <c r="N4" s="19"/>
      <c r="O4" s="19"/>
      <c r="P4" s="19"/>
      <c r="Q4" s="19"/>
      <c r="R4" s="25"/>
      <c r="S4" s="19"/>
      <c r="T4" s="19"/>
      <c r="U4" s="19"/>
      <c r="V4" s="19"/>
      <c r="W4" s="25"/>
      <c r="X4" s="19"/>
      <c r="Y4" s="25"/>
      <c r="Z4" s="208"/>
      <c r="AA4" s="208"/>
    </row>
    <row r="5" spans="1:27" s="1" customFormat="1" ht="43.2" x14ac:dyDescent="0.3">
      <c r="A5" s="213"/>
      <c r="B5" s="214" t="s">
        <v>5</v>
      </c>
      <c r="C5" s="215" t="s">
        <v>6</v>
      </c>
      <c r="D5" s="216" t="s">
        <v>7</v>
      </c>
      <c r="E5" s="216" t="s">
        <v>8</v>
      </c>
      <c r="F5" s="216" t="s">
        <v>9</v>
      </c>
      <c r="G5" s="216" t="s">
        <v>10</v>
      </c>
      <c r="H5" s="217" t="s">
        <v>11</v>
      </c>
      <c r="I5" s="215" t="s">
        <v>12</v>
      </c>
      <c r="J5" s="215" t="s">
        <v>13</v>
      </c>
      <c r="K5" s="215" t="s">
        <v>14</v>
      </c>
      <c r="L5" s="215" t="s">
        <v>15</v>
      </c>
      <c r="M5" s="217" t="s">
        <v>16</v>
      </c>
      <c r="N5" s="215" t="s">
        <v>17</v>
      </c>
      <c r="O5" s="215" t="s">
        <v>18</v>
      </c>
      <c r="P5" s="215" t="s">
        <v>19</v>
      </c>
      <c r="Q5" s="215" t="s">
        <v>20</v>
      </c>
      <c r="R5" s="217" t="s">
        <v>21</v>
      </c>
      <c r="S5" s="215" t="s">
        <v>22</v>
      </c>
      <c r="T5" s="215" t="s">
        <v>23</v>
      </c>
      <c r="U5" s="215" t="s">
        <v>24</v>
      </c>
      <c r="V5" s="215" t="s">
        <v>25</v>
      </c>
      <c r="W5" s="217" t="s">
        <v>26</v>
      </c>
      <c r="X5" s="215" t="s">
        <v>1153</v>
      </c>
      <c r="Y5" s="217" t="s">
        <v>1154</v>
      </c>
    </row>
    <row r="6" spans="1:27" s="6" customFormat="1" x14ac:dyDescent="0.25">
      <c r="A6" s="218">
        <v>1</v>
      </c>
      <c r="B6" s="219" t="s">
        <v>29</v>
      </c>
      <c r="C6" s="220">
        <f>C7+C8+C15</f>
        <v>17410580.829999998</v>
      </c>
      <c r="D6" s="221">
        <f>D7+D8+D15</f>
        <v>8037769.7700000005</v>
      </c>
      <c r="E6" s="221">
        <f>E7+E8+E15</f>
        <v>1406382.17</v>
      </c>
      <c r="F6" s="221">
        <f t="shared" ref="F6:U6" si="0">F7+F8+F15</f>
        <v>691446.58</v>
      </c>
      <c r="G6" s="221">
        <f>SUM(D6:F6)</f>
        <v>10135598.520000001</v>
      </c>
      <c r="H6" s="222">
        <f>IF(C6=0,"-",G6/C6)</f>
        <v>0.58215165932519908</v>
      </c>
      <c r="I6" s="220">
        <f t="shared" si="0"/>
        <v>725153.32</v>
      </c>
      <c r="J6" s="220">
        <f t="shared" si="0"/>
        <v>380186.66</v>
      </c>
      <c r="K6" s="220">
        <f t="shared" si="0"/>
        <v>369661.70999999996</v>
      </c>
      <c r="L6" s="220">
        <f t="shared" ref="L6:L11" si="1">SUM(I6:K6)</f>
        <v>1475001.69</v>
      </c>
      <c r="M6" s="222">
        <f>IF(C6=0,"-",L6/C6)</f>
        <v>8.4718695166013033E-2</v>
      </c>
      <c r="N6" s="220">
        <f t="shared" si="0"/>
        <v>363844.41</v>
      </c>
      <c r="O6" s="220">
        <f t="shared" si="0"/>
        <v>576394.24999999988</v>
      </c>
      <c r="P6" s="220">
        <f t="shared" si="0"/>
        <v>698420.95</v>
      </c>
      <c r="Q6" s="220">
        <f t="shared" ref="Q6:Q11" si="2">SUM(N6:P6)</f>
        <v>1638659.6099999999</v>
      </c>
      <c r="R6" s="222">
        <f>IF(C6=0,"-",Q6/C6)</f>
        <v>9.4118606725425366E-2</v>
      </c>
      <c r="S6" s="220">
        <f t="shared" si="0"/>
        <v>695379.08</v>
      </c>
      <c r="T6" s="220">
        <f t="shared" si="0"/>
        <v>696331.19</v>
      </c>
      <c r="U6" s="220">
        <f t="shared" si="0"/>
        <v>2011920.59</v>
      </c>
      <c r="V6" s="220">
        <f t="shared" ref="V6:V11" si="3">SUM(S6:U6)</f>
        <v>3403630.8600000003</v>
      </c>
      <c r="W6" s="222">
        <f>IF(C6=0,"-",V6/C6)</f>
        <v>0.19549209146056964</v>
      </c>
      <c r="X6" s="220">
        <f>G6+L6+Q6+V6</f>
        <v>16652890.68</v>
      </c>
      <c r="Y6" s="222">
        <f>IF(C6=0,"-",X6/C6)</f>
        <v>0.95648105267720707</v>
      </c>
      <c r="Z6" s="41"/>
    </row>
    <row r="7" spans="1:27" s="6" customFormat="1" x14ac:dyDescent="0.25">
      <c r="A7" s="218" t="s">
        <v>30</v>
      </c>
      <c r="B7" s="219" t="s">
        <v>31</v>
      </c>
      <c r="C7" s="220">
        <v>8416765.7400000002</v>
      </c>
      <c r="D7" s="221">
        <v>0</v>
      </c>
      <c r="E7" s="221">
        <v>1379218.16</v>
      </c>
      <c r="F7" s="221">
        <v>689609.12</v>
      </c>
      <c r="G7" s="221">
        <f t="shared" ref="G7:G27" si="4">SUM(D7:F7)</f>
        <v>2068827.2799999998</v>
      </c>
      <c r="H7" s="222">
        <f t="shared" ref="H7:H27" si="5">IF(C7=0,"-",G7/C7)</f>
        <v>0.24579836767561025</v>
      </c>
      <c r="I7" s="220">
        <v>689609.08</v>
      </c>
      <c r="J7" s="220">
        <v>344804.54</v>
      </c>
      <c r="K7" s="220">
        <v>344804.54</v>
      </c>
      <c r="L7" s="220">
        <f t="shared" si="1"/>
        <v>1379218.16</v>
      </c>
      <c r="M7" s="222">
        <f t="shared" ref="M7:M27" si="6">IF(C7=0,"-",L7/C7)</f>
        <v>0.16386557528212731</v>
      </c>
      <c r="N7" s="220">
        <v>344804.54</v>
      </c>
      <c r="O7" s="220">
        <v>565479.43999999994</v>
      </c>
      <c r="P7" s="220">
        <v>689609.08</v>
      </c>
      <c r="Q7" s="220">
        <f t="shared" si="2"/>
        <v>1599893.06</v>
      </c>
      <c r="R7" s="222">
        <f t="shared" ref="R7:R27" si="7">IF(C7=0,"-",Q7/C7)</f>
        <v>0.19008406666192898</v>
      </c>
      <c r="S7" s="220">
        <v>689609.08</v>
      </c>
      <c r="T7" s="220">
        <v>689609.08</v>
      </c>
      <c r="U7" s="220">
        <f>689609.08+1300000</f>
        <v>1989609.08</v>
      </c>
      <c r="V7" s="220">
        <f t="shared" si="3"/>
        <v>3368827.24</v>
      </c>
      <c r="W7" s="222">
        <f t="shared" ref="W7:W27" si="8">IF(C7=0,"-",V7/C7)</f>
        <v>0.40025199038033343</v>
      </c>
      <c r="X7" s="220">
        <f t="shared" ref="X7:X27" si="9">G7+L7+Q7+V7</f>
        <v>8416765.7400000002</v>
      </c>
      <c r="Y7" s="222">
        <f t="shared" ref="Y7:Y27" si="10">IF(C7=0,"-",X7/C7)</f>
        <v>1</v>
      </c>
      <c r="Z7" s="41"/>
    </row>
    <row r="8" spans="1:27" s="6" customFormat="1" x14ac:dyDescent="0.25">
      <c r="A8" s="218" t="s">
        <v>32</v>
      </c>
      <c r="B8" s="219" t="s">
        <v>33</v>
      </c>
      <c r="C8" s="220">
        <f>SUM(C9:C14)</f>
        <v>404890.55</v>
      </c>
      <c r="D8" s="221">
        <f>SUM(D9:D14)</f>
        <v>0</v>
      </c>
      <c r="E8" s="221">
        <f t="shared" ref="E8:U8" si="11">SUM(E9:E14)</f>
        <v>0</v>
      </c>
      <c r="F8" s="221">
        <f t="shared" si="11"/>
        <v>-9377.75</v>
      </c>
      <c r="G8" s="221">
        <f t="shared" si="4"/>
        <v>-9377.75</v>
      </c>
      <c r="H8" s="222">
        <f t="shared" si="5"/>
        <v>-2.3161197513747851E-2</v>
      </c>
      <c r="I8" s="220">
        <f t="shared" si="11"/>
        <v>7207.42</v>
      </c>
      <c r="J8" s="220">
        <f t="shared" si="11"/>
        <v>10103.709999999999</v>
      </c>
      <c r="K8" s="220">
        <f t="shared" si="11"/>
        <v>41.860000000000127</v>
      </c>
      <c r="L8" s="220">
        <f t="shared" si="1"/>
        <v>17352.989999999998</v>
      </c>
      <c r="M8" s="222">
        <f t="shared" si="6"/>
        <v>4.2858471258467257E-2</v>
      </c>
      <c r="N8" s="220">
        <f t="shared" si="11"/>
        <v>-3896.29</v>
      </c>
      <c r="O8" s="220">
        <f t="shared" si="11"/>
        <v>-6389.92</v>
      </c>
      <c r="P8" s="220">
        <f t="shared" si="11"/>
        <v>3396.5</v>
      </c>
      <c r="Q8" s="220">
        <f t="shared" si="2"/>
        <v>-6889.7099999999991</v>
      </c>
      <c r="R8" s="222">
        <f t="shared" si="7"/>
        <v>-1.7016228212784909E-2</v>
      </c>
      <c r="S8" s="220">
        <f t="shared" si="11"/>
        <v>-7792.58</v>
      </c>
      <c r="T8" s="220">
        <f t="shared" si="11"/>
        <v>-7792.58</v>
      </c>
      <c r="U8" s="220">
        <f t="shared" si="11"/>
        <v>3457.42</v>
      </c>
      <c r="V8" s="220">
        <f t="shared" si="3"/>
        <v>-12127.74</v>
      </c>
      <c r="W8" s="222">
        <f t="shared" si="8"/>
        <v>-2.9953131778452227E-2</v>
      </c>
      <c r="X8" s="220">
        <f>G8+L8+Q8+V8</f>
        <v>-11042.210000000001</v>
      </c>
      <c r="Y8" s="222">
        <f t="shared" si="10"/>
        <v>-2.7272086246517734E-2</v>
      </c>
      <c r="Z8" s="41"/>
    </row>
    <row r="9" spans="1:27" s="6" customFormat="1" x14ac:dyDescent="0.25">
      <c r="A9" s="223" t="s">
        <v>34</v>
      </c>
      <c r="B9" s="224" t="s">
        <v>35</v>
      </c>
      <c r="C9" s="225">
        <v>0</v>
      </c>
      <c r="D9" s="226">
        <v>0</v>
      </c>
      <c r="E9" s="226">
        <v>0</v>
      </c>
      <c r="F9" s="226">
        <v>0</v>
      </c>
      <c r="G9" s="226">
        <f t="shared" si="4"/>
        <v>0</v>
      </c>
      <c r="H9" s="227" t="str">
        <f t="shared" si="5"/>
        <v>-</v>
      </c>
      <c r="I9" s="225">
        <v>0</v>
      </c>
      <c r="J9" s="225">
        <v>0</v>
      </c>
      <c r="K9" s="225">
        <v>0</v>
      </c>
      <c r="L9" s="225">
        <f t="shared" si="1"/>
        <v>0</v>
      </c>
      <c r="M9" s="227" t="str">
        <f t="shared" si="6"/>
        <v>-</v>
      </c>
      <c r="N9" s="225">
        <v>0</v>
      </c>
      <c r="O9" s="225">
        <v>0</v>
      </c>
      <c r="P9" s="225">
        <v>0</v>
      </c>
      <c r="Q9" s="225">
        <f t="shared" si="2"/>
        <v>0</v>
      </c>
      <c r="R9" s="227" t="str">
        <f t="shared" si="7"/>
        <v>-</v>
      </c>
      <c r="S9" s="225">
        <v>0</v>
      </c>
      <c r="T9" s="225">
        <v>0</v>
      </c>
      <c r="U9" s="225">
        <v>0</v>
      </c>
      <c r="V9" s="225">
        <f t="shared" si="3"/>
        <v>0</v>
      </c>
      <c r="W9" s="227" t="str">
        <f t="shared" si="8"/>
        <v>-</v>
      </c>
      <c r="X9" s="225">
        <f t="shared" si="9"/>
        <v>0</v>
      </c>
      <c r="Y9" s="227" t="str">
        <f t="shared" si="10"/>
        <v>-</v>
      </c>
      <c r="Z9" s="41"/>
    </row>
    <row r="10" spans="1:27" s="6" customFormat="1" x14ac:dyDescent="0.25">
      <c r="A10" s="223" t="s">
        <v>36</v>
      </c>
      <c r="B10" s="224" t="s">
        <v>37</v>
      </c>
      <c r="C10" s="225">
        <v>0</v>
      </c>
      <c r="D10" s="226">
        <v>0</v>
      </c>
      <c r="E10" s="226">
        <v>0</v>
      </c>
      <c r="F10" s="226">
        <v>0</v>
      </c>
      <c r="G10" s="226">
        <f t="shared" si="4"/>
        <v>0</v>
      </c>
      <c r="H10" s="227" t="str">
        <f t="shared" si="5"/>
        <v>-</v>
      </c>
      <c r="I10" s="225">
        <v>0</v>
      </c>
      <c r="J10" s="225">
        <v>0</v>
      </c>
      <c r="K10" s="225">
        <v>0</v>
      </c>
      <c r="L10" s="225">
        <f t="shared" si="1"/>
        <v>0</v>
      </c>
      <c r="M10" s="227" t="str">
        <f t="shared" si="6"/>
        <v>-</v>
      </c>
      <c r="N10" s="225">
        <v>0</v>
      </c>
      <c r="O10" s="225">
        <v>0</v>
      </c>
      <c r="P10" s="225">
        <v>0</v>
      </c>
      <c r="Q10" s="225">
        <f t="shared" si="2"/>
        <v>0</v>
      </c>
      <c r="R10" s="227" t="str">
        <f t="shared" si="7"/>
        <v>-</v>
      </c>
      <c r="S10" s="225">
        <v>0</v>
      </c>
      <c r="T10" s="225">
        <v>0</v>
      </c>
      <c r="U10" s="225">
        <v>0</v>
      </c>
      <c r="V10" s="225">
        <f t="shared" si="3"/>
        <v>0</v>
      </c>
      <c r="W10" s="227" t="str">
        <f t="shared" si="8"/>
        <v>-</v>
      </c>
      <c r="X10" s="225">
        <f t="shared" si="9"/>
        <v>0</v>
      </c>
      <c r="Y10" s="227" t="str">
        <f t="shared" si="10"/>
        <v>-</v>
      </c>
      <c r="Z10" s="41"/>
    </row>
    <row r="11" spans="1:27" s="107" customFormat="1" x14ac:dyDescent="0.3">
      <c r="A11" s="223" t="s">
        <v>38</v>
      </c>
      <c r="B11" s="224" t="s">
        <v>39</v>
      </c>
      <c r="C11" s="225">
        <v>-95109.45</v>
      </c>
      <c r="D11" s="188">
        <v>0</v>
      </c>
      <c r="E11" s="226">
        <v>0</v>
      </c>
      <c r="F11" s="226">
        <f>-15585.17-7792.58</f>
        <v>-23377.75</v>
      </c>
      <c r="G11" s="226">
        <f t="shared" si="4"/>
        <v>-23377.75</v>
      </c>
      <c r="H11" s="227">
        <f t="shared" si="5"/>
        <v>0.24579839332474324</v>
      </c>
      <c r="I11" s="225">
        <f>-5894.31-1898.27</f>
        <v>-7792.58</v>
      </c>
      <c r="J11" s="225">
        <v>-3896.29</v>
      </c>
      <c r="K11" s="225">
        <v>-3896.29</v>
      </c>
      <c r="L11" s="225">
        <f t="shared" si="1"/>
        <v>-15585.16</v>
      </c>
      <c r="M11" s="227">
        <f t="shared" si="6"/>
        <v>0.16386552545514668</v>
      </c>
      <c r="N11" s="225">
        <v>-3896.29</v>
      </c>
      <c r="O11" s="225">
        <v>-6389.92</v>
      </c>
      <c r="P11" s="225">
        <v>-7792.58</v>
      </c>
      <c r="Q11" s="225">
        <f t="shared" si="2"/>
        <v>-18078.79</v>
      </c>
      <c r="R11" s="227">
        <f t="shared" si="7"/>
        <v>0.19008405579046037</v>
      </c>
      <c r="S11" s="225">
        <v>-7792.58</v>
      </c>
      <c r="T11" s="225">
        <v>-7792.58</v>
      </c>
      <c r="U11" s="225">
        <v>-7792.58</v>
      </c>
      <c r="V11" s="225">
        <f t="shared" si="3"/>
        <v>-23377.739999999998</v>
      </c>
      <c r="W11" s="227">
        <f t="shared" si="8"/>
        <v>0.24579828818272001</v>
      </c>
      <c r="X11" s="225">
        <f t="shared" si="9"/>
        <v>-80419.44</v>
      </c>
      <c r="Y11" s="227">
        <f t="shared" si="10"/>
        <v>0.84554626275307032</v>
      </c>
      <c r="Z11" s="199"/>
    </row>
    <row r="12" spans="1:27" s="6" customFormat="1" x14ac:dyDescent="0.25">
      <c r="A12" s="223" t="s">
        <v>40</v>
      </c>
      <c r="B12" s="228" t="s">
        <v>41</v>
      </c>
      <c r="C12" s="225">
        <v>500000</v>
      </c>
      <c r="D12" s="226">
        <v>0</v>
      </c>
      <c r="E12" s="226">
        <v>0</v>
      </c>
      <c r="F12" s="226">
        <f>14000</f>
        <v>14000</v>
      </c>
      <c r="G12" s="226">
        <f t="shared" si="4"/>
        <v>14000</v>
      </c>
      <c r="H12" s="227">
        <f t="shared" si="5"/>
        <v>2.8000000000000001E-2</v>
      </c>
      <c r="I12" s="225">
        <v>15000</v>
      </c>
      <c r="J12" s="225">
        <v>14000</v>
      </c>
      <c r="K12" s="225">
        <v>3938.15</v>
      </c>
      <c r="L12" s="225">
        <f t="shared" ref="L12:L27" si="12">SUM(I12:K12)</f>
        <v>32938.15</v>
      </c>
      <c r="M12" s="227">
        <f t="shared" si="6"/>
        <v>6.5876299999999999E-2</v>
      </c>
      <c r="N12" s="225">
        <v>0</v>
      </c>
      <c r="O12" s="225">
        <v>0</v>
      </c>
      <c r="P12" s="225">
        <v>11189.08</v>
      </c>
      <c r="Q12" s="225">
        <f t="shared" ref="Q12:Q27" si="13">SUM(N12:P12)</f>
        <v>11189.08</v>
      </c>
      <c r="R12" s="227">
        <f t="shared" si="7"/>
        <v>2.2378160000000001E-2</v>
      </c>
      <c r="S12" s="225">
        <v>0</v>
      </c>
      <c r="T12" s="225">
        <v>0</v>
      </c>
      <c r="U12" s="225">
        <v>11250</v>
      </c>
      <c r="V12" s="225">
        <f t="shared" ref="V12:V27" si="14">SUM(S12:U12)</f>
        <v>11250</v>
      </c>
      <c r="W12" s="227">
        <f t="shared" si="8"/>
        <v>2.2499999999999999E-2</v>
      </c>
      <c r="X12" s="225">
        <f t="shared" si="9"/>
        <v>69377.23000000001</v>
      </c>
      <c r="Y12" s="227">
        <f t="shared" si="10"/>
        <v>0.13875446000000002</v>
      </c>
      <c r="Z12" s="41"/>
    </row>
    <row r="13" spans="1:27" s="6" customFormat="1" x14ac:dyDescent="0.25">
      <c r="A13" s="223" t="s">
        <v>42</v>
      </c>
      <c r="B13" s="228" t="s">
        <v>43</v>
      </c>
      <c r="C13" s="225">
        <v>0</v>
      </c>
      <c r="D13" s="226">
        <v>0</v>
      </c>
      <c r="E13" s="226">
        <v>0</v>
      </c>
      <c r="F13" s="226">
        <v>0</v>
      </c>
      <c r="G13" s="226">
        <f t="shared" si="4"/>
        <v>0</v>
      </c>
      <c r="H13" s="227" t="str">
        <f t="shared" si="5"/>
        <v>-</v>
      </c>
      <c r="I13" s="225">
        <v>0</v>
      </c>
      <c r="J13" s="225">
        <v>0</v>
      </c>
      <c r="K13" s="225">
        <v>0</v>
      </c>
      <c r="L13" s="225">
        <f t="shared" si="12"/>
        <v>0</v>
      </c>
      <c r="M13" s="227" t="str">
        <f t="shared" si="6"/>
        <v>-</v>
      </c>
      <c r="N13" s="225">
        <v>0</v>
      </c>
      <c r="O13" s="225">
        <v>0</v>
      </c>
      <c r="P13" s="225">
        <v>0</v>
      </c>
      <c r="Q13" s="225">
        <f t="shared" si="13"/>
        <v>0</v>
      </c>
      <c r="R13" s="227" t="str">
        <f t="shared" si="7"/>
        <v>-</v>
      </c>
      <c r="S13" s="225">
        <v>0</v>
      </c>
      <c r="T13" s="225">
        <v>0</v>
      </c>
      <c r="U13" s="225">
        <v>0</v>
      </c>
      <c r="V13" s="225">
        <f t="shared" si="14"/>
        <v>0</v>
      </c>
      <c r="W13" s="227" t="str">
        <f t="shared" si="8"/>
        <v>-</v>
      </c>
      <c r="X13" s="225">
        <f t="shared" si="9"/>
        <v>0</v>
      </c>
      <c r="Y13" s="227" t="str">
        <f t="shared" si="10"/>
        <v>-</v>
      </c>
      <c r="Z13" s="41"/>
    </row>
    <row r="14" spans="1:27" s="6" customFormat="1" x14ac:dyDescent="0.25">
      <c r="A14" s="223" t="s">
        <v>44</v>
      </c>
      <c r="B14" s="228" t="s">
        <v>45</v>
      </c>
      <c r="C14" s="225">
        <v>0</v>
      </c>
      <c r="D14" s="226">
        <v>0</v>
      </c>
      <c r="E14" s="226">
        <v>0</v>
      </c>
      <c r="F14" s="226">
        <v>0</v>
      </c>
      <c r="G14" s="226">
        <f t="shared" si="4"/>
        <v>0</v>
      </c>
      <c r="H14" s="227" t="str">
        <f t="shared" si="5"/>
        <v>-</v>
      </c>
      <c r="I14" s="225">
        <v>0</v>
      </c>
      <c r="J14" s="225">
        <v>0</v>
      </c>
      <c r="K14" s="225">
        <v>0</v>
      </c>
      <c r="L14" s="225">
        <f t="shared" si="12"/>
        <v>0</v>
      </c>
      <c r="M14" s="227" t="str">
        <f t="shared" si="6"/>
        <v>-</v>
      </c>
      <c r="N14" s="225">
        <v>0</v>
      </c>
      <c r="O14" s="225">
        <v>0</v>
      </c>
      <c r="P14" s="225">
        <v>0</v>
      </c>
      <c r="Q14" s="225">
        <f t="shared" si="13"/>
        <v>0</v>
      </c>
      <c r="R14" s="227" t="str">
        <f t="shared" si="7"/>
        <v>-</v>
      </c>
      <c r="S14" s="225">
        <v>0</v>
      </c>
      <c r="T14" s="225">
        <v>0</v>
      </c>
      <c r="U14" s="225">
        <v>0</v>
      </c>
      <c r="V14" s="225">
        <f t="shared" si="14"/>
        <v>0</v>
      </c>
      <c r="W14" s="227" t="str">
        <f t="shared" si="8"/>
        <v>-</v>
      </c>
      <c r="X14" s="225">
        <f t="shared" si="9"/>
        <v>0</v>
      </c>
      <c r="Y14" s="227" t="str">
        <f t="shared" si="10"/>
        <v>-</v>
      </c>
      <c r="Z14" s="41"/>
    </row>
    <row r="15" spans="1:27" s="6" customFormat="1" x14ac:dyDescent="0.25">
      <c r="A15" s="218" t="s">
        <v>46</v>
      </c>
      <c r="B15" s="229" t="s">
        <v>47</v>
      </c>
      <c r="C15" s="220">
        <f>C16+C17</f>
        <v>8588924.5399999991</v>
      </c>
      <c r="D15" s="221">
        <f>D16+D17</f>
        <v>8037769.7700000005</v>
      </c>
      <c r="E15" s="221">
        <f t="shared" ref="E15:U15" si="15">E16+E17</f>
        <v>27164.010000000002</v>
      </c>
      <c r="F15" s="221">
        <f t="shared" si="15"/>
        <v>11215.21</v>
      </c>
      <c r="G15" s="221">
        <f t="shared" si="4"/>
        <v>8076148.9900000002</v>
      </c>
      <c r="H15" s="222">
        <f t="shared" si="5"/>
        <v>0.9402980492363251</v>
      </c>
      <c r="I15" s="220">
        <f t="shared" si="15"/>
        <v>28336.82</v>
      </c>
      <c r="J15" s="220">
        <f t="shared" si="15"/>
        <v>25278.41</v>
      </c>
      <c r="K15" s="220">
        <f t="shared" si="15"/>
        <v>24815.31</v>
      </c>
      <c r="L15" s="220">
        <f t="shared" si="12"/>
        <v>78430.539999999994</v>
      </c>
      <c r="M15" s="222">
        <f t="shared" si="6"/>
        <v>9.1315902980328208E-3</v>
      </c>
      <c r="N15" s="220">
        <f t="shared" si="15"/>
        <v>22936.16</v>
      </c>
      <c r="O15" s="220">
        <f t="shared" si="15"/>
        <v>17304.73</v>
      </c>
      <c r="P15" s="220">
        <f t="shared" si="15"/>
        <v>5415.37</v>
      </c>
      <c r="Q15" s="220">
        <f t="shared" si="13"/>
        <v>45656.26</v>
      </c>
      <c r="R15" s="222">
        <f t="shared" si="7"/>
        <v>5.3157132522670889E-3</v>
      </c>
      <c r="S15" s="220">
        <f t="shared" si="15"/>
        <v>13562.58</v>
      </c>
      <c r="T15" s="220">
        <f t="shared" si="15"/>
        <v>14514.69</v>
      </c>
      <c r="U15" s="220">
        <f t="shared" si="15"/>
        <v>18854.09</v>
      </c>
      <c r="V15" s="220">
        <f t="shared" si="14"/>
        <v>46931.360000000001</v>
      </c>
      <c r="W15" s="222">
        <f t="shared" si="8"/>
        <v>5.4641718857155082E-3</v>
      </c>
      <c r="X15" s="220">
        <f t="shared" si="9"/>
        <v>8247167.1500000004</v>
      </c>
      <c r="Y15" s="222">
        <f t="shared" si="10"/>
        <v>0.96020952467234055</v>
      </c>
      <c r="Z15" s="41"/>
    </row>
    <row r="16" spans="1:27" s="6" customFormat="1" x14ac:dyDescent="0.25">
      <c r="A16" s="223" t="s">
        <v>48</v>
      </c>
      <c r="B16" s="228" t="s">
        <v>49</v>
      </c>
      <c r="C16" s="225">
        <v>8588924.5399999991</v>
      </c>
      <c r="D16" s="226">
        <f>Jan!L6+Jan!L11+Jan!L13+Jan!L22+Jan!L24</f>
        <v>8002199.54</v>
      </c>
      <c r="E16" s="226">
        <v>0</v>
      </c>
      <c r="F16" s="226">
        <v>0</v>
      </c>
      <c r="G16" s="226">
        <f t="shared" si="4"/>
        <v>8002199.54</v>
      </c>
      <c r="H16" s="227">
        <f t="shared" si="5"/>
        <v>0.93168818782054419</v>
      </c>
      <c r="I16" s="225">
        <v>0</v>
      </c>
      <c r="J16" s="225">
        <v>0</v>
      </c>
      <c r="K16" s="225">
        <v>0</v>
      </c>
      <c r="L16" s="225">
        <f t="shared" si="12"/>
        <v>0</v>
      </c>
      <c r="M16" s="227">
        <f t="shared" si="6"/>
        <v>0</v>
      </c>
      <c r="N16" s="225">
        <v>0</v>
      </c>
      <c r="O16" s="225">
        <v>0</v>
      </c>
      <c r="P16" s="225">
        <v>0</v>
      </c>
      <c r="Q16" s="225">
        <f t="shared" si="13"/>
        <v>0</v>
      </c>
      <c r="R16" s="227">
        <f t="shared" si="7"/>
        <v>0</v>
      </c>
      <c r="S16" s="225">
        <v>0</v>
      </c>
      <c r="T16" s="225">
        <v>0</v>
      </c>
      <c r="U16" s="225">
        <v>0</v>
      </c>
      <c r="V16" s="225">
        <f t="shared" si="14"/>
        <v>0</v>
      </c>
      <c r="W16" s="227">
        <f t="shared" si="8"/>
        <v>0</v>
      </c>
      <c r="X16" s="225">
        <f t="shared" si="9"/>
        <v>8002199.54</v>
      </c>
      <c r="Y16" s="227">
        <f t="shared" si="10"/>
        <v>0.93168818782054419</v>
      </c>
      <c r="Z16" s="41"/>
      <c r="AA16" s="41"/>
    </row>
    <row r="17" spans="1:27" s="6" customFormat="1" x14ac:dyDescent="0.25">
      <c r="A17" s="223" t="s">
        <v>50</v>
      </c>
      <c r="B17" s="228" t="s">
        <v>51</v>
      </c>
      <c r="C17" s="225">
        <f>SUM(C18:C19)</f>
        <v>0</v>
      </c>
      <c r="D17" s="226">
        <f>SUM(D18:D19)</f>
        <v>35570.230000000003</v>
      </c>
      <c r="E17" s="226">
        <f t="shared" ref="E17:U17" si="16">SUM(E18:E19)</f>
        <v>27164.010000000002</v>
      </c>
      <c r="F17" s="226">
        <f t="shared" si="16"/>
        <v>11215.21</v>
      </c>
      <c r="G17" s="226">
        <f t="shared" si="4"/>
        <v>73949.450000000012</v>
      </c>
      <c r="H17" s="227" t="str">
        <f t="shared" si="5"/>
        <v>-</v>
      </c>
      <c r="I17" s="225">
        <f t="shared" si="16"/>
        <v>28336.82</v>
      </c>
      <c r="J17" s="225">
        <f t="shared" si="16"/>
        <v>25278.41</v>
      </c>
      <c r="K17" s="225">
        <f t="shared" si="16"/>
        <v>24815.31</v>
      </c>
      <c r="L17" s="225">
        <f t="shared" si="12"/>
        <v>78430.539999999994</v>
      </c>
      <c r="M17" s="227" t="str">
        <f t="shared" si="6"/>
        <v>-</v>
      </c>
      <c r="N17" s="225">
        <f t="shared" si="16"/>
        <v>22936.16</v>
      </c>
      <c r="O17" s="225">
        <f t="shared" si="16"/>
        <v>17304.73</v>
      </c>
      <c r="P17" s="225">
        <f t="shared" si="16"/>
        <v>5415.37</v>
      </c>
      <c r="Q17" s="225">
        <f t="shared" si="13"/>
        <v>45656.26</v>
      </c>
      <c r="R17" s="227" t="str">
        <f t="shared" si="7"/>
        <v>-</v>
      </c>
      <c r="S17" s="225">
        <f t="shared" si="16"/>
        <v>13562.58</v>
      </c>
      <c r="T17" s="225">
        <f t="shared" si="16"/>
        <v>14514.69</v>
      </c>
      <c r="U17" s="225">
        <f t="shared" si="16"/>
        <v>18854.09</v>
      </c>
      <c r="V17" s="225">
        <f t="shared" si="14"/>
        <v>46931.360000000001</v>
      </c>
      <c r="W17" s="227" t="str">
        <f t="shared" si="8"/>
        <v>-</v>
      </c>
      <c r="X17" s="225">
        <f t="shared" si="9"/>
        <v>244967.61</v>
      </c>
      <c r="Y17" s="227" t="str">
        <f t="shared" si="10"/>
        <v>-</v>
      </c>
      <c r="Z17" s="41"/>
    </row>
    <row r="18" spans="1:27" s="6" customFormat="1" x14ac:dyDescent="0.25">
      <c r="A18" s="223" t="s">
        <v>52</v>
      </c>
      <c r="B18" s="228" t="s">
        <v>53</v>
      </c>
      <c r="C18" s="225">
        <v>0</v>
      </c>
      <c r="D18" s="230">
        <f>Jan!O450</f>
        <v>35553.86</v>
      </c>
      <c r="E18" s="230">
        <f>Fev!P463</f>
        <v>26875.18</v>
      </c>
      <c r="F18" s="230">
        <f>Mar!M430</f>
        <v>-6889.5800000000017</v>
      </c>
      <c r="G18" s="230">
        <f t="shared" si="4"/>
        <v>55539.46</v>
      </c>
      <c r="H18" s="231" t="str">
        <f t="shared" si="5"/>
        <v>-</v>
      </c>
      <c r="I18" s="232">
        <f>Abr!J424</f>
        <v>28114.22</v>
      </c>
      <c r="J18" s="232">
        <f>Mai!P417</f>
        <v>25267.24</v>
      </c>
      <c r="K18" s="232">
        <f>Jun!P417</f>
        <v>24798.81</v>
      </c>
      <c r="L18" s="232">
        <f t="shared" si="12"/>
        <v>78180.27</v>
      </c>
      <c r="M18" s="231" t="str">
        <f t="shared" si="6"/>
        <v>-</v>
      </c>
      <c r="N18" s="232">
        <f>Jul!P417</f>
        <v>22936.16</v>
      </c>
      <c r="O18" s="232">
        <f>Ago!P416</f>
        <v>17304.73</v>
      </c>
      <c r="P18" s="232">
        <f>Set!L421</f>
        <v>5399.76</v>
      </c>
      <c r="Q18" s="232">
        <f t="shared" si="13"/>
        <v>45640.65</v>
      </c>
      <c r="R18" s="231" t="str">
        <f t="shared" si="7"/>
        <v>-</v>
      </c>
      <c r="S18" s="232">
        <f>Out!P453</f>
        <v>13560.58</v>
      </c>
      <c r="T18" s="232">
        <f>Nov!P455</f>
        <v>14514.69</v>
      </c>
      <c r="U18" s="232">
        <f>Dez!P460</f>
        <v>18854.09</v>
      </c>
      <c r="V18" s="232">
        <f t="shared" si="14"/>
        <v>46929.36</v>
      </c>
      <c r="W18" s="231" t="str">
        <f t="shared" si="8"/>
        <v>-</v>
      </c>
      <c r="X18" s="232">
        <f t="shared" si="9"/>
        <v>226289.74</v>
      </c>
      <c r="Y18" s="231" t="str">
        <f t="shared" si="10"/>
        <v>-</v>
      </c>
      <c r="Z18" s="41"/>
    </row>
    <row r="19" spans="1:27" s="6" customFormat="1" x14ac:dyDescent="0.25">
      <c r="A19" s="233" t="s">
        <v>54</v>
      </c>
      <c r="B19" s="228" t="s">
        <v>47</v>
      </c>
      <c r="C19" s="232">
        <v>0</v>
      </c>
      <c r="D19" s="230">
        <f>Jan!O455</f>
        <v>16.37</v>
      </c>
      <c r="E19" s="230">
        <f>Fev!P468</f>
        <v>288.83</v>
      </c>
      <c r="F19" s="230">
        <v>18104.79</v>
      </c>
      <c r="G19" s="230">
        <f t="shared" si="4"/>
        <v>18409.990000000002</v>
      </c>
      <c r="H19" s="231" t="str">
        <f t="shared" si="5"/>
        <v>-</v>
      </c>
      <c r="I19" s="232">
        <f>Abr!J429</f>
        <v>222.6</v>
      </c>
      <c r="J19" s="232">
        <f>Mai!P422</f>
        <v>11.17</v>
      </c>
      <c r="K19" s="232">
        <f>Jun!P422</f>
        <v>16.5</v>
      </c>
      <c r="L19" s="232">
        <f t="shared" si="12"/>
        <v>250.26999999999998</v>
      </c>
      <c r="M19" s="231" t="str">
        <f t="shared" si="6"/>
        <v>-</v>
      </c>
      <c r="N19" s="232">
        <v>0</v>
      </c>
      <c r="O19" s="232">
        <v>0</v>
      </c>
      <c r="P19" s="232">
        <f>Set!L426</f>
        <v>15.61</v>
      </c>
      <c r="Q19" s="232">
        <f t="shared" si="13"/>
        <v>15.61</v>
      </c>
      <c r="R19" s="231" t="str">
        <f t="shared" si="7"/>
        <v>-</v>
      </c>
      <c r="S19" s="232">
        <f>Out!P462</f>
        <v>2</v>
      </c>
      <c r="T19" s="232">
        <v>0</v>
      </c>
      <c r="U19" s="232">
        <v>0</v>
      </c>
      <c r="V19" s="232">
        <f t="shared" si="14"/>
        <v>2</v>
      </c>
      <c r="W19" s="231" t="str">
        <f t="shared" si="8"/>
        <v>-</v>
      </c>
      <c r="X19" s="232">
        <f t="shared" si="9"/>
        <v>18677.870000000003</v>
      </c>
      <c r="Y19" s="231" t="str">
        <f t="shared" si="10"/>
        <v>-</v>
      </c>
      <c r="Z19" s="41"/>
    </row>
    <row r="20" spans="1:27" s="6" customFormat="1" x14ac:dyDescent="0.25">
      <c r="A20" s="218">
        <v>2</v>
      </c>
      <c r="B20" s="229" t="s">
        <v>55</v>
      </c>
      <c r="C20" s="234">
        <f>C21</f>
        <v>0</v>
      </c>
      <c r="D20" s="235">
        <f>D21</f>
        <v>0</v>
      </c>
      <c r="E20" s="235">
        <f t="shared" ref="E20:U20" si="17">E21</f>
        <v>0</v>
      </c>
      <c r="F20" s="235">
        <f t="shared" si="17"/>
        <v>0</v>
      </c>
      <c r="G20" s="235">
        <f t="shared" si="4"/>
        <v>0</v>
      </c>
      <c r="H20" s="236" t="str">
        <f t="shared" si="5"/>
        <v>-</v>
      </c>
      <c r="I20" s="234">
        <f>I21</f>
        <v>0</v>
      </c>
      <c r="J20" s="234">
        <f t="shared" si="17"/>
        <v>0</v>
      </c>
      <c r="K20" s="234">
        <f t="shared" si="17"/>
        <v>0</v>
      </c>
      <c r="L20" s="234">
        <f t="shared" si="12"/>
        <v>0</v>
      </c>
      <c r="M20" s="236" t="str">
        <f t="shared" si="6"/>
        <v>-</v>
      </c>
      <c r="N20" s="234">
        <f t="shared" si="17"/>
        <v>0</v>
      </c>
      <c r="O20" s="234">
        <f t="shared" si="17"/>
        <v>0</v>
      </c>
      <c r="P20" s="234">
        <f t="shared" si="17"/>
        <v>0</v>
      </c>
      <c r="Q20" s="234">
        <f t="shared" si="13"/>
        <v>0</v>
      </c>
      <c r="R20" s="236" t="str">
        <f t="shared" si="7"/>
        <v>-</v>
      </c>
      <c r="S20" s="234">
        <f t="shared" si="17"/>
        <v>0</v>
      </c>
      <c r="T20" s="234">
        <f t="shared" si="17"/>
        <v>0</v>
      </c>
      <c r="U20" s="234">
        <f t="shared" si="17"/>
        <v>0</v>
      </c>
      <c r="V20" s="234">
        <f t="shared" si="14"/>
        <v>0</v>
      </c>
      <c r="W20" s="236" t="str">
        <f t="shared" si="8"/>
        <v>-</v>
      </c>
      <c r="X20" s="234">
        <f t="shared" si="9"/>
        <v>0</v>
      </c>
      <c r="Y20" s="236" t="str">
        <f t="shared" si="10"/>
        <v>-</v>
      </c>
      <c r="Z20" s="41"/>
    </row>
    <row r="21" spans="1:27" s="6" customFormat="1" x14ac:dyDescent="0.25">
      <c r="A21" s="218" t="s">
        <v>56</v>
      </c>
      <c r="B21" s="229" t="s">
        <v>57</v>
      </c>
      <c r="C21" s="234">
        <v>0</v>
      </c>
      <c r="D21" s="235">
        <v>0</v>
      </c>
      <c r="E21" s="235">
        <v>0</v>
      </c>
      <c r="F21" s="235">
        <v>0</v>
      </c>
      <c r="G21" s="235">
        <f t="shared" si="4"/>
        <v>0</v>
      </c>
      <c r="H21" s="236" t="str">
        <f t="shared" si="5"/>
        <v>-</v>
      </c>
      <c r="I21" s="234">
        <v>0</v>
      </c>
      <c r="J21" s="234">
        <v>0</v>
      </c>
      <c r="K21" s="234">
        <v>0</v>
      </c>
      <c r="L21" s="234">
        <f t="shared" si="12"/>
        <v>0</v>
      </c>
      <c r="M21" s="236" t="str">
        <f t="shared" si="6"/>
        <v>-</v>
      </c>
      <c r="N21" s="234">
        <v>0</v>
      </c>
      <c r="O21" s="234">
        <v>0</v>
      </c>
      <c r="P21" s="234">
        <v>0</v>
      </c>
      <c r="Q21" s="234">
        <f t="shared" si="13"/>
        <v>0</v>
      </c>
      <c r="R21" s="236" t="str">
        <f t="shared" si="7"/>
        <v>-</v>
      </c>
      <c r="S21" s="234">
        <v>0</v>
      </c>
      <c r="T21" s="234">
        <v>0</v>
      </c>
      <c r="U21" s="234">
        <v>0</v>
      </c>
      <c r="V21" s="234">
        <f t="shared" si="14"/>
        <v>0</v>
      </c>
      <c r="W21" s="236" t="str">
        <f t="shared" si="8"/>
        <v>-</v>
      </c>
      <c r="X21" s="234">
        <f t="shared" si="9"/>
        <v>0</v>
      </c>
      <c r="Y21" s="236" t="str">
        <f t="shared" si="10"/>
        <v>-</v>
      </c>
      <c r="Z21" s="41"/>
    </row>
    <row r="22" spans="1:27" s="6" customFormat="1" x14ac:dyDescent="0.25">
      <c r="A22" s="218">
        <v>3</v>
      </c>
      <c r="B22" s="229" t="s">
        <v>58</v>
      </c>
      <c r="C22" s="234">
        <f>C23+C27</f>
        <v>1302249.3799999999</v>
      </c>
      <c r="D22" s="235">
        <f>D23+D27</f>
        <v>430229.92</v>
      </c>
      <c r="E22" s="235">
        <f t="shared" ref="E22:U22" si="18">E23+E27</f>
        <v>174672.73</v>
      </c>
      <c r="F22" s="235">
        <f t="shared" si="18"/>
        <v>73152.73</v>
      </c>
      <c r="G22" s="235">
        <f t="shared" si="4"/>
        <v>678055.38</v>
      </c>
      <c r="H22" s="236">
        <f t="shared" si="5"/>
        <v>0.52068013271006519</v>
      </c>
      <c r="I22" s="234">
        <f t="shared" si="18"/>
        <v>0</v>
      </c>
      <c r="J22" s="234">
        <f t="shared" si="18"/>
        <v>0</v>
      </c>
      <c r="K22" s="234">
        <f t="shared" si="18"/>
        <v>900000</v>
      </c>
      <c r="L22" s="234">
        <f t="shared" si="12"/>
        <v>900000</v>
      </c>
      <c r="M22" s="236">
        <f t="shared" si="6"/>
        <v>0.6911118667608811</v>
      </c>
      <c r="N22" s="234">
        <f t="shared" si="18"/>
        <v>400000</v>
      </c>
      <c r="O22" s="234">
        <f t="shared" si="18"/>
        <v>0</v>
      </c>
      <c r="P22" s="234">
        <f t="shared" si="18"/>
        <v>0</v>
      </c>
      <c r="Q22" s="234">
        <f t="shared" si="13"/>
        <v>400000</v>
      </c>
      <c r="R22" s="236">
        <f t="shared" si="7"/>
        <v>0.30716082967150271</v>
      </c>
      <c r="S22" s="234">
        <f t="shared" si="18"/>
        <v>4760</v>
      </c>
      <c r="T22" s="234">
        <f t="shared" si="18"/>
        <v>23736.37</v>
      </c>
      <c r="U22" s="234">
        <f t="shared" si="18"/>
        <v>2886886.5700000003</v>
      </c>
      <c r="V22" s="234">
        <f t="shared" si="14"/>
        <v>2915382.9400000004</v>
      </c>
      <c r="W22" s="236">
        <f t="shared" si="8"/>
        <v>2.2387286066513625</v>
      </c>
      <c r="X22" s="234">
        <f t="shared" si="9"/>
        <v>4893438.32</v>
      </c>
      <c r="Y22" s="236">
        <f t="shared" si="10"/>
        <v>3.7576814357938115</v>
      </c>
      <c r="Z22" s="41"/>
    </row>
    <row r="23" spans="1:27" s="6" customFormat="1" x14ac:dyDescent="0.25">
      <c r="A23" s="218" t="s">
        <v>59</v>
      </c>
      <c r="B23" s="229" t="s">
        <v>60</v>
      </c>
      <c r="C23" s="234">
        <f>SUM(C24:C26)</f>
        <v>1302249.3799999999</v>
      </c>
      <c r="D23" s="235">
        <f>SUM(D24:D26)</f>
        <v>430229.92</v>
      </c>
      <c r="E23" s="235">
        <f t="shared" ref="E23:U23" si="19">SUM(E24:E26)</f>
        <v>174672.73</v>
      </c>
      <c r="F23" s="235">
        <f t="shared" si="19"/>
        <v>73152.73</v>
      </c>
      <c r="G23" s="235">
        <f t="shared" si="4"/>
        <v>678055.38</v>
      </c>
      <c r="H23" s="236">
        <f t="shared" si="5"/>
        <v>0.52068013271006519</v>
      </c>
      <c r="I23" s="234">
        <f t="shared" si="19"/>
        <v>0</v>
      </c>
      <c r="J23" s="234">
        <f t="shared" si="19"/>
        <v>0</v>
      </c>
      <c r="K23" s="234">
        <f t="shared" si="19"/>
        <v>900000</v>
      </c>
      <c r="L23" s="234">
        <f t="shared" si="12"/>
        <v>900000</v>
      </c>
      <c r="M23" s="236">
        <f t="shared" si="6"/>
        <v>0.6911118667608811</v>
      </c>
      <c r="N23" s="234">
        <f t="shared" si="19"/>
        <v>400000</v>
      </c>
      <c r="O23" s="234">
        <f t="shared" si="19"/>
        <v>0</v>
      </c>
      <c r="P23" s="234">
        <f t="shared" si="19"/>
        <v>0</v>
      </c>
      <c r="Q23" s="234">
        <f t="shared" si="13"/>
        <v>400000</v>
      </c>
      <c r="R23" s="236">
        <f t="shared" si="7"/>
        <v>0.30716082967150271</v>
      </c>
      <c r="S23" s="234">
        <f t="shared" si="19"/>
        <v>4760</v>
      </c>
      <c r="T23" s="234">
        <f t="shared" si="19"/>
        <v>23736.37</v>
      </c>
      <c r="U23" s="234">
        <f t="shared" si="19"/>
        <v>2886886.5700000003</v>
      </c>
      <c r="V23" s="234">
        <f t="shared" si="14"/>
        <v>2915382.9400000004</v>
      </c>
      <c r="W23" s="236">
        <f t="shared" si="8"/>
        <v>2.2387286066513625</v>
      </c>
      <c r="X23" s="234">
        <f t="shared" si="9"/>
        <v>4893438.32</v>
      </c>
      <c r="Y23" s="236">
        <f t="shared" si="10"/>
        <v>3.7576814357938115</v>
      </c>
      <c r="Z23" s="41"/>
    </row>
    <row r="24" spans="1:27" s="6" customFormat="1" ht="28.8" x14ac:dyDescent="0.25">
      <c r="A24" s="223" t="s">
        <v>61</v>
      </c>
      <c r="B24" s="228" t="s">
        <v>62</v>
      </c>
      <c r="C24" s="232">
        <v>902249.38</v>
      </c>
      <c r="D24" s="230">
        <v>430229.92</v>
      </c>
      <c r="E24" s="230">
        <v>174672.73</v>
      </c>
      <c r="F24" s="230">
        <v>73152.73</v>
      </c>
      <c r="G24" s="230">
        <f t="shared" si="4"/>
        <v>678055.38</v>
      </c>
      <c r="H24" s="231">
        <f t="shared" si="5"/>
        <v>0.7515165928958577</v>
      </c>
      <c r="I24" s="232">
        <v>0</v>
      </c>
      <c r="J24" s="232">
        <v>0</v>
      </c>
      <c r="K24" s="232">
        <v>0</v>
      </c>
      <c r="L24" s="232">
        <f t="shared" si="12"/>
        <v>0</v>
      </c>
      <c r="M24" s="231">
        <f t="shared" si="6"/>
        <v>0</v>
      </c>
      <c r="N24" s="232">
        <v>0</v>
      </c>
      <c r="O24" s="232">
        <v>0</v>
      </c>
      <c r="P24" s="232">
        <v>0</v>
      </c>
      <c r="Q24" s="232">
        <f t="shared" si="13"/>
        <v>0</v>
      </c>
      <c r="R24" s="231">
        <f t="shared" si="7"/>
        <v>0</v>
      </c>
      <c r="S24" s="232">
        <v>4760</v>
      </c>
      <c r="T24" s="232">
        <v>23736.37</v>
      </c>
      <c r="U24" s="232">
        <v>15813.08</v>
      </c>
      <c r="V24" s="232">
        <f t="shared" si="14"/>
        <v>44309.45</v>
      </c>
      <c r="W24" s="231">
        <f t="shared" si="8"/>
        <v>4.9109981100790553E-2</v>
      </c>
      <c r="X24" s="232">
        <f t="shared" si="9"/>
        <v>722364.83</v>
      </c>
      <c r="Y24" s="231">
        <f t="shared" si="10"/>
        <v>0.80062657399664816</v>
      </c>
      <c r="Z24" s="41"/>
    </row>
    <row r="25" spans="1:27" s="6" customFormat="1" x14ac:dyDescent="0.25">
      <c r="A25" s="223" t="s">
        <v>63</v>
      </c>
      <c r="B25" s="228" t="s">
        <v>64</v>
      </c>
      <c r="C25" s="232">
        <v>400000</v>
      </c>
      <c r="D25" s="226">
        <v>0</v>
      </c>
      <c r="E25" s="230">
        <v>0</v>
      </c>
      <c r="F25" s="230">
        <v>0</v>
      </c>
      <c r="G25" s="230">
        <f t="shared" si="4"/>
        <v>0</v>
      </c>
      <c r="H25" s="231">
        <f t="shared" si="5"/>
        <v>0</v>
      </c>
      <c r="I25" s="232">
        <v>0</v>
      </c>
      <c r="J25" s="232">
        <v>0</v>
      </c>
      <c r="K25" s="232">
        <v>900000</v>
      </c>
      <c r="L25" s="232">
        <f t="shared" si="12"/>
        <v>900000</v>
      </c>
      <c r="M25" s="231">
        <f t="shared" si="6"/>
        <v>2.25</v>
      </c>
      <c r="N25" s="232">
        <v>400000</v>
      </c>
      <c r="O25" s="232">
        <v>0</v>
      </c>
      <c r="P25" s="232">
        <v>0</v>
      </c>
      <c r="Q25" s="232">
        <f t="shared" si="13"/>
        <v>400000</v>
      </c>
      <c r="R25" s="231">
        <f t="shared" si="7"/>
        <v>1</v>
      </c>
      <c r="S25" s="232">
        <v>0</v>
      </c>
      <c r="T25" s="232">
        <v>0</v>
      </c>
      <c r="U25" s="232">
        <v>2871073.49</v>
      </c>
      <c r="V25" s="232">
        <f t="shared" si="14"/>
        <v>2871073.49</v>
      </c>
      <c r="W25" s="231">
        <f t="shared" si="8"/>
        <v>7.1776837250000005</v>
      </c>
      <c r="X25" s="225">
        <f t="shared" si="9"/>
        <v>4171073.49</v>
      </c>
      <c r="Y25" s="231">
        <f t="shared" si="10"/>
        <v>10.427683725000001</v>
      </c>
      <c r="Z25" s="41"/>
    </row>
    <row r="26" spans="1:27" s="6" customFormat="1" x14ac:dyDescent="0.25">
      <c r="A26" s="223" t="s">
        <v>65</v>
      </c>
      <c r="B26" s="224" t="s">
        <v>66</v>
      </c>
      <c r="C26" s="225">
        <v>0</v>
      </c>
      <c r="D26" s="226">
        <v>0</v>
      </c>
      <c r="E26" s="226">
        <v>0</v>
      </c>
      <c r="F26" s="226">
        <v>0</v>
      </c>
      <c r="G26" s="226">
        <f t="shared" si="4"/>
        <v>0</v>
      </c>
      <c r="H26" s="227" t="str">
        <f t="shared" si="5"/>
        <v>-</v>
      </c>
      <c r="I26" s="225">
        <v>0</v>
      </c>
      <c r="J26" s="225">
        <v>0</v>
      </c>
      <c r="K26" s="225">
        <v>0</v>
      </c>
      <c r="L26" s="225">
        <f t="shared" si="12"/>
        <v>0</v>
      </c>
      <c r="M26" s="227" t="str">
        <f t="shared" si="6"/>
        <v>-</v>
      </c>
      <c r="N26" s="225">
        <v>0</v>
      </c>
      <c r="O26" s="225">
        <v>0</v>
      </c>
      <c r="P26" s="225">
        <v>0</v>
      </c>
      <c r="Q26" s="225">
        <f t="shared" si="13"/>
        <v>0</v>
      </c>
      <c r="R26" s="227" t="str">
        <f t="shared" si="7"/>
        <v>-</v>
      </c>
      <c r="S26" s="225">
        <v>0</v>
      </c>
      <c r="T26" s="225">
        <v>0</v>
      </c>
      <c r="U26" s="225">
        <v>0</v>
      </c>
      <c r="V26" s="225">
        <f t="shared" si="14"/>
        <v>0</v>
      </c>
      <c r="W26" s="227" t="str">
        <f t="shared" si="8"/>
        <v>-</v>
      </c>
      <c r="X26" s="225">
        <f t="shared" si="9"/>
        <v>0</v>
      </c>
      <c r="Y26" s="227" t="str">
        <f t="shared" si="10"/>
        <v>-</v>
      </c>
      <c r="Z26" s="41"/>
    </row>
    <row r="27" spans="1:27" s="6" customFormat="1" x14ac:dyDescent="0.25">
      <c r="A27" s="218" t="s">
        <v>67</v>
      </c>
      <c r="B27" s="219" t="s">
        <v>68</v>
      </c>
      <c r="C27" s="220">
        <v>0</v>
      </c>
      <c r="D27" s="221">
        <v>0</v>
      </c>
      <c r="E27" s="221">
        <v>0</v>
      </c>
      <c r="F27" s="221">
        <v>0</v>
      </c>
      <c r="G27" s="221">
        <f t="shared" si="4"/>
        <v>0</v>
      </c>
      <c r="H27" s="222" t="str">
        <f t="shared" si="5"/>
        <v>-</v>
      </c>
      <c r="I27" s="220">
        <v>0</v>
      </c>
      <c r="J27" s="220">
        <v>0</v>
      </c>
      <c r="K27" s="220">
        <v>0</v>
      </c>
      <c r="L27" s="220">
        <f t="shared" si="12"/>
        <v>0</v>
      </c>
      <c r="M27" s="222" t="str">
        <f t="shared" si="6"/>
        <v>-</v>
      </c>
      <c r="N27" s="220">
        <v>0</v>
      </c>
      <c r="O27" s="220">
        <v>0</v>
      </c>
      <c r="P27" s="220">
        <v>0</v>
      </c>
      <c r="Q27" s="220">
        <f t="shared" si="13"/>
        <v>0</v>
      </c>
      <c r="R27" s="222" t="str">
        <f t="shared" si="7"/>
        <v>-</v>
      </c>
      <c r="S27" s="220">
        <v>0</v>
      </c>
      <c r="T27" s="220">
        <v>0</v>
      </c>
      <c r="U27" s="220">
        <v>0</v>
      </c>
      <c r="V27" s="220">
        <f t="shared" si="14"/>
        <v>0</v>
      </c>
      <c r="W27" s="222" t="str">
        <f t="shared" si="8"/>
        <v>-</v>
      </c>
      <c r="X27" s="220">
        <f t="shared" si="9"/>
        <v>0</v>
      </c>
      <c r="Y27" s="222" t="str">
        <f t="shared" si="10"/>
        <v>-</v>
      </c>
      <c r="Z27" s="41"/>
    </row>
    <row r="28" spans="1:27" s="1" customFormat="1" x14ac:dyDescent="0.3">
      <c r="A28" s="213"/>
      <c r="B28" s="237" t="s">
        <v>69</v>
      </c>
      <c r="C28" s="238"/>
      <c r="D28" s="239"/>
      <c r="E28" s="239"/>
      <c r="F28" s="239"/>
      <c r="G28" s="239"/>
      <c r="H28" s="240"/>
      <c r="I28" s="238"/>
      <c r="J28" s="238"/>
      <c r="K28" s="238"/>
      <c r="L28" s="238"/>
      <c r="M28" s="240"/>
      <c r="N28" s="238"/>
      <c r="O28" s="238"/>
      <c r="P28" s="238"/>
      <c r="Q28" s="238"/>
      <c r="R28" s="240"/>
      <c r="S28" s="238"/>
      <c r="T28" s="238"/>
      <c r="U28" s="238"/>
      <c r="V28" s="238"/>
      <c r="W28" s="240"/>
      <c r="X28" s="238"/>
      <c r="Y28" s="240"/>
      <c r="Z28" s="41"/>
    </row>
    <row r="29" spans="1:27" s="8" customFormat="1" x14ac:dyDescent="0.25">
      <c r="A29" s="7"/>
      <c r="B29" s="241" t="s">
        <v>70</v>
      </c>
      <c r="C29" s="242"/>
      <c r="D29" s="243"/>
      <c r="E29" s="243"/>
      <c r="F29" s="243"/>
      <c r="G29" s="243"/>
      <c r="H29" s="244"/>
      <c r="I29" s="242"/>
      <c r="J29" s="242"/>
      <c r="K29" s="242"/>
      <c r="L29" s="242"/>
      <c r="M29" s="244"/>
      <c r="N29" s="242"/>
      <c r="O29" s="242"/>
      <c r="P29" s="242"/>
      <c r="Q29" s="242"/>
      <c r="R29" s="244"/>
      <c r="S29" s="242"/>
      <c r="T29" s="242"/>
      <c r="U29" s="242"/>
      <c r="V29" s="242"/>
      <c r="W29" s="244"/>
      <c r="X29" s="242"/>
      <c r="Y29" s="244"/>
      <c r="Z29" s="41"/>
    </row>
    <row r="30" spans="1:27" s="6" customFormat="1" x14ac:dyDescent="0.25">
      <c r="A30" s="218">
        <v>4</v>
      </c>
      <c r="B30" s="219" t="s">
        <v>71</v>
      </c>
      <c r="C30" s="220">
        <f>C31+C32+C36</f>
        <v>20709263.449999999</v>
      </c>
      <c r="D30" s="221">
        <f>D31+D32+D36</f>
        <v>2014728.71</v>
      </c>
      <c r="E30" s="221">
        <f>E31+E32+E36</f>
        <v>1475939.63</v>
      </c>
      <c r="F30" s="221">
        <f>F31+F32+F36</f>
        <v>1281715.6299999999</v>
      </c>
      <c r="G30" s="221">
        <f>SUM(D30:F30)</f>
        <v>4772383.97</v>
      </c>
      <c r="H30" s="222">
        <f t="shared" ref="H30:H40" si="20">IF(C30=0,"-",G30/C30)</f>
        <v>0.23044682306168643</v>
      </c>
      <c r="I30" s="220">
        <f>I31+I32+I36</f>
        <v>1108544.9700000002</v>
      </c>
      <c r="J30" s="220">
        <f>J31+J32+J36</f>
        <v>1236623.1400000001</v>
      </c>
      <c r="K30" s="220">
        <f>K31+K32+K36</f>
        <v>1052287.2</v>
      </c>
      <c r="L30" s="220">
        <f t="shared" ref="L30:L40" si="21">SUM(I30:K30)</f>
        <v>3397455.3100000005</v>
      </c>
      <c r="M30" s="222">
        <f t="shared" ref="M30:M40" si="22">IF(C30=0,"-",L30/C30)</f>
        <v>0.16405485971061906</v>
      </c>
      <c r="N30" s="220">
        <f t="shared" ref="N30:U30" si="23">N31+N32+N36</f>
        <v>1297871.6100000001</v>
      </c>
      <c r="O30" s="220">
        <f t="shared" si="23"/>
        <v>1111036.3800000001</v>
      </c>
      <c r="P30" s="220">
        <f t="shared" si="23"/>
        <v>864681.16999999993</v>
      </c>
      <c r="Q30" s="220">
        <f t="shared" ref="Q30:Q40" si="24">SUM(N30:P30)</f>
        <v>3273589.16</v>
      </c>
      <c r="R30" s="222">
        <f t="shared" ref="R30:R40" si="25">IF(C30=0,"-",Q30/C30)</f>
        <v>0.15807366437264578</v>
      </c>
      <c r="S30" s="220">
        <f t="shared" si="23"/>
        <v>954436.85</v>
      </c>
      <c r="T30" s="220">
        <f t="shared" si="23"/>
        <v>1392106.09</v>
      </c>
      <c r="U30" s="220">
        <f t="shared" si="23"/>
        <v>1196278.5799999998</v>
      </c>
      <c r="V30" s="220">
        <f t="shared" ref="V30:V40" si="26">SUM(S30:U30)</f>
        <v>3542821.5199999996</v>
      </c>
      <c r="W30" s="222">
        <f t="shared" ref="W30:W40" si="27">IF(C30=0,"-",V30/C30)</f>
        <v>0.17107424069203195</v>
      </c>
      <c r="X30" s="220">
        <f>G30+L30+Q30+V30</f>
        <v>14986249.960000001</v>
      </c>
      <c r="Y30" s="222">
        <f t="shared" ref="Y30:Y40" si="28">IF(C30=0,"-",X30/C30)</f>
        <v>0.72364958783698319</v>
      </c>
      <c r="Z30" s="41"/>
      <c r="AA30" s="212"/>
    </row>
    <row r="31" spans="1:27" s="6" customFormat="1" x14ac:dyDescent="0.25">
      <c r="A31" s="218" t="s">
        <v>72</v>
      </c>
      <c r="B31" s="219" t="s">
        <v>73</v>
      </c>
      <c r="C31" s="220">
        <v>18722014.07</v>
      </c>
      <c r="D31" s="221">
        <f>Jan!O433+Jan!O434+D132</f>
        <v>1066420.8999999999</v>
      </c>
      <c r="E31" s="221">
        <f>Fev!P446+E132</f>
        <v>1259465.68</v>
      </c>
      <c r="F31" s="221">
        <f>Mar!M414+F132</f>
        <v>1177390.02</v>
      </c>
      <c r="G31" s="221">
        <f>SUM(D31:F31)</f>
        <v>3503276.6</v>
      </c>
      <c r="H31" s="222">
        <f t="shared" si="20"/>
        <v>0.18712071184764364</v>
      </c>
      <c r="I31" s="220">
        <f>Abr!J408+I132</f>
        <v>1039271.3200000001</v>
      </c>
      <c r="J31" s="220">
        <f>Mai!P401+J132</f>
        <v>1160542.57</v>
      </c>
      <c r="K31" s="220">
        <f>Jun!P400+K132</f>
        <v>978555.06</v>
      </c>
      <c r="L31" s="220">
        <f t="shared" si="21"/>
        <v>3178368.95</v>
      </c>
      <c r="M31" s="222">
        <f t="shared" si="22"/>
        <v>0.16976640109960137</v>
      </c>
      <c r="N31" s="220">
        <f>Jul!P399+N132</f>
        <v>1225469.8900000001</v>
      </c>
      <c r="O31" s="220">
        <f>Ago!P399+O132</f>
        <v>1045074.6599999999</v>
      </c>
      <c r="P31" s="220">
        <f>Set!L404+P132</f>
        <v>811109.86</v>
      </c>
      <c r="Q31" s="220">
        <f t="shared" si="24"/>
        <v>3081654.4099999997</v>
      </c>
      <c r="R31" s="222">
        <f t="shared" si="25"/>
        <v>0.16460058188600643</v>
      </c>
      <c r="S31" s="220">
        <f>Out!P436+S132</f>
        <v>880357.75</v>
      </c>
      <c r="T31" s="220">
        <f>Nov!P437+T131</f>
        <v>1305816.3600000001</v>
      </c>
      <c r="U31" s="220">
        <f>Dez!P443+U132</f>
        <v>1082889.47</v>
      </c>
      <c r="V31" s="220">
        <f t="shared" si="26"/>
        <v>3269063.58</v>
      </c>
      <c r="W31" s="222">
        <f t="shared" si="27"/>
        <v>0.17461067851873482</v>
      </c>
      <c r="X31" s="220">
        <f>G31+L31+Q31+V31</f>
        <v>13032363.540000001</v>
      </c>
      <c r="Y31" s="222">
        <f t="shared" si="28"/>
        <v>0.69609837335198632</v>
      </c>
      <c r="Z31" s="41"/>
    </row>
    <row r="32" spans="1:27" s="6" customFormat="1" x14ac:dyDescent="0.25">
      <c r="A32" s="218" t="s">
        <v>74</v>
      </c>
      <c r="B32" s="219" t="s">
        <v>75</v>
      </c>
      <c r="C32" s="220">
        <f>SUM(C33:C35)</f>
        <v>1802249.38</v>
      </c>
      <c r="D32" s="221">
        <f>SUM(D33:D35)</f>
        <v>912444.32000000007</v>
      </c>
      <c r="E32" s="221">
        <f t="shared" ref="E32:U32" si="29">SUM(E33:E35)</f>
        <v>188937.14</v>
      </c>
      <c r="F32" s="221">
        <f t="shared" si="29"/>
        <v>111001.64</v>
      </c>
      <c r="G32" s="221">
        <f t="shared" ref="G32:G40" si="30">SUM(D32:F32)</f>
        <v>1212383.0999999999</v>
      </c>
      <c r="H32" s="222">
        <f t="shared" si="20"/>
        <v>0.67270551648074361</v>
      </c>
      <c r="I32" s="220">
        <f t="shared" si="29"/>
        <v>40804.850000000006</v>
      </c>
      <c r="J32" s="220">
        <f t="shared" si="29"/>
        <v>50609.229999999996</v>
      </c>
      <c r="K32" s="220">
        <f t="shared" si="29"/>
        <v>48783.240000000005</v>
      </c>
      <c r="L32" s="220">
        <f t="shared" si="21"/>
        <v>140197.32</v>
      </c>
      <c r="M32" s="222">
        <f t="shared" si="22"/>
        <v>7.7790189058075873E-2</v>
      </c>
      <c r="N32" s="220">
        <f t="shared" si="29"/>
        <v>49181.14</v>
      </c>
      <c r="O32" s="220">
        <f t="shared" si="29"/>
        <v>48494.1</v>
      </c>
      <c r="P32" s="220">
        <f t="shared" si="29"/>
        <v>47856.08</v>
      </c>
      <c r="Q32" s="220">
        <f t="shared" si="24"/>
        <v>145531.32</v>
      </c>
      <c r="R32" s="222">
        <f t="shared" si="25"/>
        <v>8.0749823867327403E-2</v>
      </c>
      <c r="S32" s="220">
        <f t="shared" si="29"/>
        <v>60378.500000000007</v>
      </c>
      <c r="T32" s="220">
        <f t="shared" si="29"/>
        <v>71279.31</v>
      </c>
      <c r="U32" s="220">
        <f t="shared" si="29"/>
        <v>94528.39</v>
      </c>
      <c r="V32" s="220">
        <f t="shared" si="26"/>
        <v>226186.2</v>
      </c>
      <c r="W32" s="222">
        <f t="shared" si="27"/>
        <v>0.12550216552162166</v>
      </c>
      <c r="X32" s="220">
        <f>G32+L32+Q32+V32</f>
        <v>1724297.94</v>
      </c>
      <c r="Y32" s="222">
        <f t="shared" si="28"/>
        <v>0.95674769492776857</v>
      </c>
      <c r="Z32" s="41"/>
    </row>
    <row r="33" spans="1:26" s="6" customFormat="1" ht="28.8" x14ac:dyDescent="0.25">
      <c r="A33" s="223" t="s">
        <v>76</v>
      </c>
      <c r="B33" s="224" t="s">
        <v>62</v>
      </c>
      <c r="C33" s="225">
        <v>902249.38</v>
      </c>
      <c r="D33" s="226">
        <f>Jan!O437+Jan!O442</f>
        <v>468144.92</v>
      </c>
      <c r="E33" s="226">
        <f>Fev!P450+Fev!P455</f>
        <v>142712.73000000001</v>
      </c>
      <c r="F33" s="226">
        <f>Mar!M417+Mar!M422</f>
        <v>55354.18</v>
      </c>
      <c r="G33" s="226">
        <f t="shared" si="30"/>
        <v>666211.83000000007</v>
      </c>
      <c r="H33" s="227">
        <f t="shared" si="20"/>
        <v>0.73838990058380538</v>
      </c>
      <c r="I33" s="225">
        <f>-Abr!I412</f>
        <v>-7156.45</v>
      </c>
      <c r="J33" s="225">
        <v>0</v>
      </c>
      <c r="K33" s="225">
        <v>0</v>
      </c>
      <c r="L33" s="225">
        <f t="shared" si="21"/>
        <v>-7156.45</v>
      </c>
      <c r="M33" s="227">
        <f t="shared" si="22"/>
        <v>-7.9317871074624617E-3</v>
      </c>
      <c r="N33" s="225">
        <v>0</v>
      </c>
      <c r="O33" s="225">
        <v>0</v>
      </c>
      <c r="P33" s="225">
        <v>0</v>
      </c>
      <c r="Q33" s="225">
        <f t="shared" si="24"/>
        <v>0</v>
      </c>
      <c r="R33" s="227">
        <f t="shared" si="25"/>
        <v>0</v>
      </c>
      <c r="S33" s="225">
        <f>Out!P440+Out!P445</f>
        <v>8831.3700000000008</v>
      </c>
      <c r="T33" s="225">
        <f>Nov!P442+Nov!P447</f>
        <v>21912.7</v>
      </c>
      <c r="U33" s="225">
        <f>Dez!P447+Dez!P452</f>
        <v>14363.05</v>
      </c>
      <c r="V33" s="225">
        <f t="shared" si="26"/>
        <v>45107.119999999995</v>
      </c>
      <c r="W33" s="227">
        <f t="shared" si="27"/>
        <v>4.9994071483872887E-2</v>
      </c>
      <c r="X33" s="225">
        <f t="shared" ref="X33:X40" si="31">G33+L33+Q33+V33</f>
        <v>704162.50000000012</v>
      </c>
      <c r="Y33" s="227">
        <f t="shared" si="28"/>
        <v>0.78045218496021584</v>
      </c>
      <c r="Z33" s="41"/>
    </row>
    <row r="34" spans="1:26" s="6" customFormat="1" x14ac:dyDescent="0.25">
      <c r="A34" s="223" t="s">
        <v>77</v>
      </c>
      <c r="B34" s="224" t="s">
        <v>64</v>
      </c>
      <c r="C34" s="225">
        <v>400000</v>
      </c>
      <c r="D34" s="226">
        <v>0</v>
      </c>
      <c r="E34" s="226">
        <v>0</v>
      </c>
      <c r="F34" s="226">
        <v>0</v>
      </c>
      <c r="G34" s="226">
        <f t="shared" si="30"/>
        <v>0</v>
      </c>
      <c r="H34" s="227">
        <f t="shared" si="20"/>
        <v>0</v>
      </c>
      <c r="I34" s="225">
        <v>0</v>
      </c>
      <c r="J34" s="225">
        <v>0</v>
      </c>
      <c r="K34" s="225">
        <v>0</v>
      </c>
      <c r="L34" s="225">
        <f t="shared" si="21"/>
        <v>0</v>
      </c>
      <c r="M34" s="227">
        <f t="shared" si="22"/>
        <v>0</v>
      </c>
      <c r="N34" s="225">
        <v>0</v>
      </c>
      <c r="O34" s="225">
        <v>0</v>
      </c>
      <c r="P34" s="225">
        <v>0</v>
      </c>
      <c r="Q34" s="225">
        <f t="shared" si="24"/>
        <v>0</v>
      </c>
      <c r="R34" s="227">
        <f t="shared" si="25"/>
        <v>0</v>
      </c>
      <c r="S34" s="225">
        <v>0</v>
      </c>
      <c r="T34" s="225">
        <v>0</v>
      </c>
      <c r="U34" s="225">
        <v>0</v>
      </c>
      <c r="V34" s="225">
        <f t="shared" si="26"/>
        <v>0</v>
      </c>
      <c r="W34" s="227">
        <f t="shared" si="27"/>
        <v>0</v>
      </c>
      <c r="X34" s="225">
        <f t="shared" si="31"/>
        <v>0</v>
      </c>
      <c r="Y34" s="227">
        <f t="shared" si="28"/>
        <v>0</v>
      </c>
      <c r="Z34" s="41"/>
    </row>
    <row r="35" spans="1:26" s="6" customFormat="1" x14ac:dyDescent="0.25">
      <c r="A35" s="223" t="s">
        <v>78</v>
      </c>
      <c r="B35" s="224" t="s">
        <v>66</v>
      </c>
      <c r="C35" s="225">
        <v>500000</v>
      </c>
      <c r="D35" s="226">
        <f>Jan!O446+Jan!O463</f>
        <v>444299.4</v>
      </c>
      <c r="E35" s="226">
        <f>Fev!P459+Fev!P474</f>
        <v>46224.41</v>
      </c>
      <c r="F35" s="226">
        <f>Mar!M426+Mar!M443</f>
        <v>55647.46</v>
      </c>
      <c r="G35" s="226">
        <f t="shared" si="30"/>
        <v>546171.27</v>
      </c>
      <c r="H35" s="227">
        <f t="shared" si="20"/>
        <v>1.09234254</v>
      </c>
      <c r="I35" s="225">
        <f>Abr!J420+Abr!J437</f>
        <v>47961.3</v>
      </c>
      <c r="J35" s="225">
        <f>Mai!P413+Mai!P430</f>
        <v>50609.229999999996</v>
      </c>
      <c r="K35" s="225">
        <f>Jun!P413+Jun!P430</f>
        <v>48783.240000000005</v>
      </c>
      <c r="L35" s="225">
        <f t="shared" si="21"/>
        <v>147353.77000000002</v>
      </c>
      <c r="M35" s="227">
        <f t="shared" si="22"/>
        <v>0.29470754000000005</v>
      </c>
      <c r="N35" s="225">
        <f>Jul!P412+Jul!P430</f>
        <v>49181.14</v>
      </c>
      <c r="O35" s="225">
        <f>Ago!P412+Ago!P429</f>
        <v>48494.1</v>
      </c>
      <c r="P35" s="225">
        <f>Set!L417+Set!L434</f>
        <v>47856.08</v>
      </c>
      <c r="Q35" s="225">
        <f t="shared" si="24"/>
        <v>145531.32</v>
      </c>
      <c r="R35" s="227">
        <f t="shared" si="25"/>
        <v>0.29106264000000004</v>
      </c>
      <c r="S35" s="225">
        <f>Out!P449+Out!P470</f>
        <v>51547.130000000005</v>
      </c>
      <c r="T35" s="225">
        <f>Nov!P450+Nov!P472</f>
        <v>49366.61</v>
      </c>
      <c r="U35" s="225">
        <f>Dez!P456+Dez!P477</f>
        <v>80165.34</v>
      </c>
      <c r="V35" s="225">
        <f t="shared" si="26"/>
        <v>181079.08000000002</v>
      </c>
      <c r="W35" s="227">
        <f t="shared" si="27"/>
        <v>0.36215816000000001</v>
      </c>
      <c r="X35" s="225">
        <f>G35+L35+Q35+V35</f>
        <v>1020135.4400000002</v>
      </c>
      <c r="Y35" s="227">
        <f t="shared" si="28"/>
        <v>2.0402708800000005</v>
      </c>
      <c r="Z35" s="41"/>
    </row>
    <row r="36" spans="1:26" s="6" customFormat="1" x14ac:dyDescent="0.25">
      <c r="A36" s="218" t="s">
        <v>79</v>
      </c>
      <c r="B36" s="219" t="s">
        <v>80</v>
      </c>
      <c r="C36" s="220">
        <f>SUM(C37:C38)</f>
        <v>185000</v>
      </c>
      <c r="D36" s="221">
        <f>SUM(D37:D38)</f>
        <v>35863.49</v>
      </c>
      <c r="E36" s="221">
        <f t="shared" ref="E36:U36" si="32">SUM(E37:E38)</f>
        <v>27536.81</v>
      </c>
      <c r="F36" s="221">
        <f t="shared" si="32"/>
        <v>-6676.0300000000016</v>
      </c>
      <c r="G36" s="221">
        <f t="shared" si="30"/>
        <v>56724.270000000004</v>
      </c>
      <c r="H36" s="222">
        <f t="shared" si="20"/>
        <v>0.30661767567567572</v>
      </c>
      <c r="I36" s="220">
        <f t="shared" si="32"/>
        <v>28468.800000000003</v>
      </c>
      <c r="J36" s="220">
        <f t="shared" si="32"/>
        <v>25471.34</v>
      </c>
      <c r="K36" s="220">
        <f t="shared" si="32"/>
        <v>24948.9</v>
      </c>
      <c r="L36" s="220">
        <f t="shared" si="21"/>
        <v>78889.040000000008</v>
      </c>
      <c r="M36" s="222">
        <f t="shared" si="22"/>
        <v>0.42642724324324327</v>
      </c>
      <c r="N36" s="220">
        <f t="shared" si="32"/>
        <v>23220.579999999998</v>
      </c>
      <c r="O36" s="220">
        <f t="shared" si="32"/>
        <v>17467.62</v>
      </c>
      <c r="P36" s="220">
        <f t="shared" si="32"/>
        <v>5715.2300000000005</v>
      </c>
      <c r="Q36" s="220">
        <f t="shared" si="24"/>
        <v>46403.43</v>
      </c>
      <c r="R36" s="222">
        <f t="shared" si="25"/>
        <v>0.25082935135135137</v>
      </c>
      <c r="S36" s="220">
        <f t="shared" si="32"/>
        <v>13700.6</v>
      </c>
      <c r="T36" s="220">
        <f t="shared" si="32"/>
        <v>15010.42</v>
      </c>
      <c r="U36" s="220">
        <f t="shared" si="32"/>
        <v>18860.72</v>
      </c>
      <c r="V36" s="220">
        <f t="shared" si="26"/>
        <v>47571.740000000005</v>
      </c>
      <c r="W36" s="222">
        <f t="shared" si="27"/>
        <v>0.25714454054054059</v>
      </c>
      <c r="X36" s="220">
        <f>G36+L36+Q36+V36</f>
        <v>229588.47999999998</v>
      </c>
      <c r="Y36" s="222">
        <f t="shared" si="28"/>
        <v>1.2410188108108107</v>
      </c>
      <c r="Z36" s="41"/>
    </row>
    <row r="37" spans="1:26" s="6" customFormat="1" x14ac:dyDescent="0.25">
      <c r="A37" s="233" t="s">
        <v>81</v>
      </c>
      <c r="B37" s="228" t="s">
        <v>53</v>
      </c>
      <c r="C37" s="225">
        <v>185000</v>
      </c>
      <c r="D37" s="226">
        <f>Jan!O450</f>
        <v>35553.86</v>
      </c>
      <c r="E37" s="226">
        <f>Fev!P463</f>
        <v>26875.18</v>
      </c>
      <c r="F37" s="226">
        <f>Mar!M430</f>
        <v>-6889.5800000000017</v>
      </c>
      <c r="G37" s="226">
        <f t="shared" si="30"/>
        <v>55539.46</v>
      </c>
      <c r="H37" s="227">
        <f t="shared" si="20"/>
        <v>0.30021329729729729</v>
      </c>
      <c r="I37" s="225">
        <f>Abr!J424</f>
        <v>28114.22</v>
      </c>
      <c r="J37" s="225">
        <f>Mai!P417</f>
        <v>25267.24</v>
      </c>
      <c r="K37" s="225">
        <f>Jun!P417</f>
        <v>24798.81</v>
      </c>
      <c r="L37" s="225">
        <f t="shared" si="21"/>
        <v>78180.27</v>
      </c>
      <c r="M37" s="227">
        <f t="shared" si="22"/>
        <v>0.42259605405405409</v>
      </c>
      <c r="N37" s="225">
        <f>Jul!P417</f>
        <v>22936.16</v>
      </c>
      <c r="O37" s="225">
        <f>Ago!P416</f>
        <v>17304.73</v>
      </c>
      <c r="P37" s="225">
        <f>Set!L421</f>
        <v>5399.76</v>
      </c>
      <c r="Q37" s="225">
        <f t="shared" si="24"/>
        <v>45640.65</v>
      </c>
      <c r="R37" s="227">
        <f t="shared" si="25"/>
        <v>0.24670621621621622</v>
      </c>
      <c r="S37" s="225">
        <f>Out!P453</f>
        <v>13560.58</v>
      </c>
      <c r="T37" s="225">
        <f>Nov!P455</f>
        <v>14514.69</v>
      </c>
      <c r="U37" s="225">
        <f>Dez!P460</f>
        <v>18854.09</v>
      </c>
      <c r="V37" s="225">
        <f t="shared" si="26"/>
        <v>46929.36</v>
      </c>
      <c r="W37" s="227">
        <f t="shared" si="27"/>
        <v>0.25367221621621622</v>
      </c>
      <c r="X37" s="225">
        <f>G37+L37+Q37+V37</f>
        <v>226289.74</v>
      </c>
      <c r="Y37" s="227">
        <f t="shared" si="28"/>
        <v>1.2231877837837837</v>
      </c>
      <c r="Z37" s="41"/>
    </row>
    <row r="38" spans="1:26" s="6" customFormat="1" x14ac:dyDescent="0.25">
      <c r="A38" s="233" t="s">
        <v>82</v>
      </c>
      <c r="B38" s="228" t="s">
        <v>47</v>
      </c>
      <c r="C38" s="232">
        <v>0</v>
      </c>
      <c r="D38" s="230">
        <f>Jan!N451+Jan!N455+Jan!N459</f>
        <v>309.63</v>
      </c>
      <c r="E38" s="230">
        <f>Fev!P464+Fev!P468+Fev!P472</f>
        <v>661.63</v>
      </c>
      <c r="F38" s="230">
        <f>Mar!M431+Mar!M439</f>
        <v>213.54999999999998</v>
      </c>
      <c r="G38" s="230">
        <f t="shared" si="30"/>
        <v>1184.81</v>
      </c>
      <c r="H38" s="231" t="str">
        <f t="shared" si="20"/>
        <v>-</v>
      </c>
      <c r="I38" s="232">
        <f>Abr!J425+Abr!J429+Abr!J433</f>
        <v>354.58</v>
      </c>
      <c r="J38" s="232">
        <f>Mai!P418+Mai!P422+Mai!P426</f>
        <v>204.1</v>
      </c>
      <c r="K38" s="232">
        <f>Jun!P418+Jun!P422+Jun!P426</f>
        <v>150.09</v>
      </c>
      <c r="L38" s="232">
        <f t="shared" si="21"/>
        <v>708.77</v>
      </c>
      <c r="M38" s="231" t="str">
        <f t="shared" si="22"/>
        <v>-</v>
      </c>
      <c r="N38" s="232">
        <f>Jul!P418+Jul!P426</f>
        <v>284.42</v>
      </c>
      <c r="O38" s="232">
        <f>Ago!P417+Ago!P425</f>
        <v>162.88999999999999</v>
      </c>
      <c r="P38" s="232">
        <f>Set!L422+Set!L426+Set!L430</f>
        <v>315.47000000000003</v>
      </c>
      <c r="Q38" s="232">
        <f t="shared" si="24"/>
        <v>762.78</v>
      </c>
      <c r="R38" s="231" t="str">
        <f t="shared" si="25"/>
        <v>-</v>
      </c>
      <c r="S38" s="232">
        <f>Out!P454+Out!P462+Out!P466</f>
        <v>140.02000000000001</v>
      </c>
      <c r="T38" s="232">
        <f>Nov!P456+Nov!P468</f>
        <v>495.73</v>
      </c>
      <c r="U38" s="232">
        <f>Dez!P461</f>
        <v>6.63</v>
      </c>
      <c r="V38" s="232">
        <f t="shared" si="26"/>
        <v>642.38</v>
      </c>
      <c r="W38" s="231" t="str">
        <f t="shared" si="27"/>
        <v>-</v>
      </c>
      <c r="X38" s="232">
        <f>G38+L38+Q38+V38</f>
        <v>3298.74</v>
      </c>
      <c r="Y38" s="231" t="str">
        <f t="shared" si="28"/>
        <v>-</v>
      </c>
      <c r="Z38" s="41"/>
    </row>
    <row r="39" spans="1:26" s="6" customFormat="1" x14ac:dyDescent="0.25">
      <c r="A39" s="218" t="s">
        <v>83</v>
      </c>
      <c r="B39" s="219" t="s">
        <v>84</v>
      </c>
      <c r="C39" s="220">
        <f>C40</f>
        <v>2544000</v>
      </c>
      <c r="D39" s="221">
        <f>D40</f>
        <v>0</v>
      </c>
      <c r="E39" s="221">
        <f t="shared" ref="E39:U39" si="33">E40</f>
        <v>0</v>
      </c>
      <c r="F39" s="221">
        <f t="shared" si="33"/>
        <v>0</v>
      </c>
      <c r="G39" s="221">
        <f t="shared" si="30"/>
        <v>0</v>
      </c>
      <c r="H39" s="222">
        <f t="shared" si="20"/>
        <v>0</v>
      </c>
      <c r="I39" s="220">
        <f t="shared" si="33"/>
        <v>0</v>
      </c>
      <c r="J39" s="220">
        <f t="shared" si="33"/>
        <v>0</v>
      </c>
      <c r="K39" s="220">
        <f t="shared" si="33"/>
        <v>0</v>
      </c>
      <c r="L39" s="220">
        <f t="shared" si="21"/>
        <v>0</v>
      </c>
      <c r="M39" s="222">
        <f t="shared" si="22"/>
        <v>0</v>
      </c>
      <c r="N39" s="220">
        <f t="shared" si="33"/>
        <v>0</v>
      </c>
      <c r="O39" s="220">
        <f t="shared" si="33"/>
        <v>0</v>
      </c>
      <c r="P39" s="220">
        <f t="shared" si="33"/>
        <v>0</v>
      </c>
      <c r="Q39" s="220">
        <f t="shared" si="24"/>
        <v>0</v>
      </c>
      <c r="R39" s="222">
        <f t="shared" si="25"/>
        <v>0</v>
      </c>
      <c r="S39" s="220">
        <f t="shared" si="33"/>
        <v>0</v>
      </c>
      <c r="T39" s="220">
        <f t="shared" si="33"/>
        <v>0</v>
      </c>
      <c r="U39" s="220">
        <f t="shared" si="33"/>
        <v>0</v>
      </c>
      <c r="V39" s="220">
        <f t="shared" si="26"/>
        <v>0</v>
      </c>
      <c r="W39" s="222">
        <f t="shared" si="27"/>
        <v>0</v>
      </c>
      <c r="X39" s="220">
        <f>G39+L39+Q39+V39</f>
        <v>0</v>
      </c>
      <c r="Y39" s="222">
        <f t="shared" si="28"/>
        <v>0</v>
      </c>
      <c r="Z39" s="41"/>
    </row>
    <row r="40" spans="1:26" s="6" customFormat="1" x14ac:dyDescent="0.25">
      <c r="A40" s="218" t="s">
        <v>85</v>
      </c>
      <c r="B40" s="219" t="s">
        <v>86</v>
      </c>
      <c r="C40" s="220">
        <v>2544000</v>
      </c>
      <c r="D40" s="221">
        <v>0</v>
      </c>
      <c r="E40" s="221">
        <v>0</v>
      </c>
      <c r="F40" s="221">
        <v>0</v>
      </c>
      <c r="G40" s="221">
        <f t="shared" si="30"/>
        <v>0</v>
      </c>
      <c r="H40" s="222">
        <f t="shared" si="20"/>
        <v>0</v>
      </c>
      <c r="I40" s="220">
        <v>0</v>
      </c>
      <c r="J40" s="220">
        <v>0</v>
      </c>
      <c r="K40" s="220">
        <v>0</v>
      </c>
      <c r="L40" s="220">
        <f t="shared" si="21"/>
        <v>0</v>
      </c>
      <c r="M40" s="222">
        <f t="shared" si="22"/>
        <v>0</v>
      </c>
      <c r="N40" s="220">
        <v>0</v>
      </c>
      <c r="O40" s="220">
        <v>0</v>
      </c>
      <c r="P40" s="220">
        <v>0</v>
      </c>
      <c r="Q40" s="220">
        <f t="shared" si="24"/>
        <v>0</v>
      </c>
      <c r="R40" s="222">
        <f t="shared" si="25"/>
        <v>0</v>
      </c>
      <c r="S40" s="220">
        <v>0</v>
      </c>
      <c r="T40" s="220">
        <v>0</v>
      </c>
      <c r="U40" s="220">
        <v>0</v>
      </c>
      <c r="V40" s="220">
        <f t="shared" si="26"/>
        <v>0</v>
      </c>
      <c r="W40" s="222">
        <f t="shared" si="27"/>
        <v>0</v>
      </c>
      <c r="X40" s="220">
        <f t="shared" si="31"/>
        <v>0</v>
      </c>
      <c r="Y40" s="222">
        <f t="shared" si="28"/>
        <v>0</v>
      </c>
      <c r="Z40" s="41"/>
    </row>
    <row r="41" spans="1:26" s="8" customFormat="1" x14ac:dyDescent="0.25">
      <c r="A41" s="7"/>
      <c r="B41" s="241" t="s">
        <v>87</v>
      </c>
      <c r="C41" s="242"/>
      <c r="D41" s="243"/>
      <c r="E41" s="243"/>
      <c r="F41" s="243"/>
      <c r="G41" s="243"/>
      <c r="H41" s="244"/>
      <c r="I41" s="242"/>
      <c r="J41" s="242"/>
      <c r="K41" s="242"/>
      <c r="L41" s="242"/>
      <c r="M41" s="244"/>
      <c r="N41" s="242"/>
      <c r="O41" s="242"/>
      <c r="P41" s="242"/>
      <c r="Q41" s="242"/>
      <c r="R41" s="244"/>
      <c r="S41" s="242"/>
      <c r="T41" s="242"/>
      <c r="U41" s="242"/>
      <c r="V41" s="242"/>
      <c r="W41" s="244"/>
      <c r="X41" s="242"/>
      <c r="Y41" s="244"/>
      <c r="Z41" s="41"/>
    </row>
    <row r="42" spans="1:26" s="6" customFormat="1" x14ac:dyDescent="0.25">
      <c r="A42" s="218">
        <v>6</v>
      </c>
      <c r="B42" s="219" t="s">
        <v>88</v>
      </c>
      <c r="C42" s="220">
        <f>C43+C124</f>
        <v>-20709263.448108334</v>
      </c>
      <c r="D42" s="221">
        <f>D43+D124</f>
        <v>-2014728.71</v>
      </c>
      <c r="E42" s="221">
        <f t="shared" ref="E42:U42" si="34">E43+E124</f>
        <v>-1475939.6300000001</v>
      </c>
      <c r="F42" s="221">
        <f t="shared" si="34"/>
        <v>-1281715.6299999999</v>
      </c>
      <c r="G42" s="221">
        <f t="shared" ref="G42:G105" si="35">SUM(D42:F42)</f>
        <v>-4772383.97</v>
      </c>
      <c r="H42" s="222">
        <f t="shared" ref="H42:H105" si="36">IF(C42=0,"-",G42/C42)</f>
        <v>0.23044682308273634</v>
      </c>
      <c r="I42" s="220">
        <f t="shared" si="34"/>
        <v>-1108544.97</v>
      </c>
      <c r="J42" s="220">
        <f t="shared" si="34"/>
        <v>-1236623.1399999999</v>
      </c>
      <c r="K42" s="220">
        <f t="shared" si="34"/>
        <v>-1052287.2</v>
      </c>
      <c r="L42" s="220">
        <f t="shared" ref="L42:L105" si="37">SUM(I42:K42)</f>
        <v>-3397455.3099999996</v>
      </c>
      <c r="M42" s="222">
        <f t="shared" ref="M42:M105" si="38">IF(C42=0,"-",L42/C42)</f>
        <v>0.16405485972560441</v>
      </c>
      <c r="N42" s="220">
        <f t="shared" si="34"/>
        <v>-1297871.6099999999</v>
      </c>
      <c r="O42" s="220">
        <f t="shared" si="34"/>
        <v>-1111036.3799999999</v>
      </c>
      <c r="P42" s="220">
        <f t="shared" si="34"/>
        <v>-864681.17</v>
      </c>
      <c r="Q42" s="220">
        <f t="shared" ref="Q42:Q105" si="39">SUM(N42:P42)</f>
        <v>-3273589.1599999997</v>
      </c>
      <c r="R42" s="222">
        <f t="shared" ref="R42:R105" si="40">IF(C42=0,"-",Q42/C42)</f>
        <v>0.15807366438708481</v>
      </c>
      <c r="S42" s="220">
        <f t="shared" si="34"/>
        <v>-954436.85</v>
      </c>
      <c r="T42" s="220">
        <f t="shared" si="34"/>
        <v>-1392106.09</v>
      </c>
      <c r="U42" s="220">
        <f t="shared" si="34"/>
        <v>-1196278.58</v>
      </c>
      <c r="V42" s="220">
        <f t="shared" ref="V42:V105" si="41">SUM(S42:U42)</f>
        <v>-3542821.52</v>
      </c>
      <c r="W42" s="222">
        <f t="shared" ref="W42:W105" si="42">IF(C42=0,"-",V42/C42)</f>
        <v>0.17107424070765856</v>
      </c>
      <c r="X42" s="220">
        <f t="shared" ref="X42:X105" si="43">G42+L42+Q42+V42</f>
        <v>-14986249.959999999</v>
      </c>
      <c r="Y42" s="222">
        <f t="shared" ref="Y42:Y105" si="44">IF(C42=0,"-",X42/C42)</f>
        <v>0.72364958790308409</v>
      </c>
      <c r="Z42" s="41"/>
    </row>
    <row r="43" spans="1:26" s="6" customFormat="1" x14ac:dyDescent="0.25">
      <c r="A43" s="218" t="s">
        <v>89</v>
      </c>
      <c r="B43" s="219" t="s">
        <v>90</v>
      </c>
      <c r="C43" s="220">
        <f>C44+C57+C66+C87+C93+C119</f>
        <v>-17908010.658108335</v>
      </c>
      <c r="D43" s="221">
        <f>D44+D57+D66+D87+D93+D119</f>
        <v>-1477943.12</v>
      </c>
      <c r="E43" s="221">
        <f t="shared" ref="E43:U43" si="45">E44+E57+E66+E87+E93+E119</f>
        <v>-1333391.3400000001</v>
      </c>
      <c r="F43" s="221">
        <f t="shared" si="45"/>
        <v>-1119283.3499999999</v>
      </c>
      <c r="G43" s="221">
        <f t="shared" si="35"/>
        <v>-3930617.8099999996</v>
      </c>
      <c r="H43" s="222">
        <f t="shared" si="36"/>
        <v>0.21948936065772925</v>
      </c>
      <c r="I43" s="220">
        <f t="shared" si="45"/>
        <v>-955206.47</v>
      </c>
      <c r="J43" s="220">
        <f t="shared" si="45"/>
        <v>-1062343.6299999999</v>
      </c>
      <c r="K43" s="220">
        <f t="shared" si="45"/>
        <v>-872149.99</v>
      </c>
      <c r="L43" s="220">
        <f t="shared" si="37"/>
        <v>-2889700.09</v>
      </c>
      <c r="M43" s="222">
        <f t="shared" si="38"/>
        <v>0.16136354535234823</v>
      </c>
      <c r="N43" s="220">
        <f t="shared" si="45"/>
        <v>-1104871.0899999999</v>
      </c>
      <c r="O43" s="220">
        <f t="shared" si="45"/>
        <v>-914556.7699999999</v>
      </c>
      <c r="P43" s="220">
        <f t="shared" si="45"/>
        <v>-674652.02</v>
      </c>
      <c r="Q43" s="220">
        <f t="shared" si="39"/>
        <v>-2694079.88</v>
      </c>
      <c r="R43" s="222">
        <f t="shared" si="40"/>
        <v>0.15043993056706065</v>
      </c>
      <c r="S43" s="220">
        <f t="shared" si="45"/>
        <v>-781683.91999999993</v>
      </c>
      <c r="T43" s="220">
        <f t="shared" si="45"/>
        <v>-1221165.8700000001</v>
      </c>
      <c r="U43" s="220">
        <f t="shared" si="45"/>
        <v>-985492.05</v>
      </c>
      <c r="V43" s="220">
        <f t="shared" si="41"/>
        <v>-2988341.84</v>
      </c>
      <c r="W43" s="222">
        <f t="shared" si="42"/>
        <v>0.1668717925766337</v>
      </c>
      <c r="X43" s="220">
        <f t="shared" si="43"/>
        <v>-12502739.619999999</v>
      </c>
      <c r="Y43" s="222">
        <f t="shared" si="44"/>
        <v>0.69816462915377187</v>
      </c>
      <c r="Z43" s="41"/>
    </row>
    <row r="44" spans="1:26" s="6" customFormat="1" x14ac:dyDescent="0.25">
      <c r="A44" s="218" t="s">
        <v>91</v>
      </c>
      <c r="B44" s="219" t="s">
        <v>92</v>
      </c>
      <c r="C44" s="220">
        <f>C45+C48+C51+C54</f>
        <v>-7367143.4486416662</v>
      </c>
      <c r="D44" s="221">
        <f>D45+D48+D51+D54</f>
        <v>-601454.09</v>
      </c>
      <c r="E44" s="221">
        <f t="shared" ref="E44:U44" si="46">E45+E48+E51+E54</f>
        <v>-672152.01</v>
      </c>
      <c r="F44" s="221">
        <f t="shared" si="46"/>
        <v>-654278.41999999993</v>
      </c>
      <c r="G44" s="221">
        <f t="shared" si="35"/>
        <v>-1927884.52</v>
      </c>
      <c r="H44" s="222">
        <f t="shared" si="36"/>
        <v>0.26168684422121008</v>
      </c>
      <c r="I44" s="220">
        <f t="shared" si="46"/>
        <v>-488622.31999999995</v>
      </c>
      <c r="J44" s="220">
        <f t="shared" si="46"/>
        <v>-311897.10999999993</v>
      </c>
      <c r="K44" s="220">
        <f t="shared" si="46"/>
        <v>-286640.54999999993</v>
      </c>
      <c r="L44" s="220">
        <f t="shared" si="37"/>
        <v>-1087159.98</v>
      </c>
      <c r="M44" s="222">
        <f t="shared" si="38"/>
        <v>0.14756872695351786</v>
      </c>
      <c r="N44" s="220">
        <f t="shared" si="46"/>
        <v>-411304.64999999991</v>
      </c>
      <c r="O44" s="220">
        <f t="shared" si="46"/>
        <v>-392855.73</v>
      </c>
      <c r="P44" s="220">
        <f t="shared" si="46"/>
        <v>-414515.08000000007</v>
      </c>
      <c r="Q44" s="220">
        <f t="shared" si="39"/>
        <v>-1218675.46</v>
      </c>
      <c r="R44" s="222">
        <f t="shared" si="40"/>
        <v>0.16542035165946117</v>
      </c>
      <c r="S44" s="220">
        <f t="shared" si="46"/>
        <v>-503998.85</v>
      </c>
      <c r="T44" s="220">
        <f t="shared" si="46"/>
        <v>-485551.41000000003</v>
      </c>
      <c r="U44" s="220">
        <f t="shared" si="46"/>
        <v>-649606.13</v>
      </c>
      <c r="V44" s="220">
        <f t="shared" si="41"/>
        <v>-1639156.3900000001</v>
      </c>
      <c r="W44" s="222">
        <f t="shared" si="42"/>
        <v>0.22249551694316788</v>
      </c>
      <c r="X44" s="220">
        <f t="shared" si="43"/>
        <v>-5872876.3499999996</v>
      </c>
      <c r="Y44" s="222">
        <f t="shared" si="44"/>
        <v>0.79717143977735694</v>
      </c>
      <c r="Z44" s="41"/>
    </row>
    <row r="45" spans="1:26" s="6" customFormat="1" x14ac:dyDescent="0.25">
      <c r="A45" s="218" t="s">
        <v>93</v>
      </c>
      <c r="B45" s="219" t="s">
        <v>94</v>
      </c>
      <c r="C45" s="220">
        <f>SUM(C46:C47)</f>
        <v>-184440.58864166701</v>
      </c>
      <c r="D45" s="221">
        <f>SUM(D46:D47)</f>
        <v>-29990.35</v>
      </c>
      <c r="E45" s="221">
        <f t="shared" ref="E45:U45" si="47">SUM(E46:E47)</f>
        <v>-30098.44</v>
      </c>
      <c r="F45" s="221">
        <f t="shared" si="47"/>
        <v>-30048.97</v>
      </c>
      <c r="G45" s="221">
        <f t="shared" si="35"/>
        <v>-90137.76</v>
      </c>
      <c r="H45" s="222">
        <f t="shared" si="36"/>
        <v>0.4887089152329725</v>
      </c>
      <c r="I45" s="220">
        <f t="shared" si="47"/>
        <v>-4936.93</v>
      </c>
      <c r="J45" s="220">
        <f t="shared" si="47"/>
        <v>-4052.96</v>
      </c>
      <c r="K45" s="220">
        <f t="shared" si="47"/>
        <v>-4052.96</v>
      </c>
      <c r="L45" s="220">
        <f t="shared" si="37"/>
        <v>-13042.849999999999</v>
      </c>
      <c r="M45" s="222">
        <f t="shared" si="38"/>
        <v>7.071572529699402E-2</v>
      </c>
      <c r="N45" s="220">
        <f t="shared" si="47"/>
        <v>-4695.88</v>
      </c>
      <c r="O45" s="220">
        <f t="shared" si="47"/>
        <v>-4695.88</v>
      </c>
      <c r="P45" s="220">
        <f t="shared" si="47"/>
        <v>-4695.88</v>
      </c>
      <c r="Q45" s="220">
        <f t="shared" si="39"/>
        <v>-14087.64</v>
      </c>
      <c r="R45" s="222">
        <f t="shared" si="40"/>
        <v>7.6380367812475397E-2</v>
      </c>
      <c r="S45" s="220">
        <f t="shared" si="47"/>
        <v>-27896.449999999997</v>
      </c>
      <c r="T45" s="220">
        <f t="shared" si="47"/>
        <v>-9004.8799999999992</v>
      </c>
      <c r="U45" s="220">
        <f t="shared" si="47"/>
        <v>-12281.98</v>
      </c>
      <c r="V45" s="220">
        <f t="shared" si="41"/>
        <v>-49183.31</v>
      </c>
      <c r="W45" s="222">
        <f t="shared" si="42"/>
        <v>0.26666207455862018</v>
      </c>
      <c r="X45" s="220">
        <f t="shared" si="43"/>
        <v>-166451.56</v>
      </c>
      <c r="Y45" s="222">
        <f t="shared" si="44"/>
        <v>0.90246708290106215</v>
      </c>
      <c r="Z45" s="41"/>
    </row>
    <row r="46" spans="1:26" s="9" customFormat="1" x14ac:dyDescent="0.25">
      <c r="A46" s="223" t="s">
        <v>95</v>
      </c>
      <c r="B46" s="224" t="s">
        <v>96</v>
      </c>
      <c r="C46" s="225">
        <v>0</v>
      </c>
      <c r="D46" s="226">
        <v>0</v>
      </c>
      <c r="E46" s="226">
        <v>0</v>
      </c>
      <c r="F46" s="226">
        <v>0</v>
      </c>
      <c r="G46" s="226">
        <f t="shared" si="35"/>
        <v>0</v>
      </c>
      <c r="H46" s="227" t="str">
        <f t="shared" si="36"/>
        <v>-</v>
      </c>
      <c r="I46" s="225">
        <v>0</v>
      </c>
      <c r="J46" s="225">
        <v>0</v>
      </c>
      <c r="K46" s="225">
        <v>0</v>
      </c>
      <c r="L46" s="225">
        <f t="shared" si="37"/>
        <v>0</v>
      </c>
      <c r="M46" s="227" t="str">
        <f t="shared" si="38"/>
        <v>-</v>
      </c>
      <c r="N46" s="225">
        <v>0</v>
      </c>
      <c r="O46" s="225">
        <v>0</v>
      </c>
      <c r="P46" s="225">
        <v>0</v>
      </c>
      <c r="Q46" s="225">
        <f t="shared" si="39"/>
        <v>0</v>
      </c>
      <c r="R46" s="227" t="str">
        <f t="shared" si="40"/>
        <v>-</v>
      </c>
      <c r="S46" s="225">
        <f>-Out!P208</f>
        <v>-13421.369999999999</v>
      </c>
      <c r="T46" s="225">
        <f>-Nov!P211</f>
        <v>-3926.3099999999995</v>
      </c>
      <c r="U46" s="225">
        <f>-Dez!P216</f>
        <v>-7203.41</v>
      </c>
      <c r="V46" s="225">
        <f t="shared" si="41"/>
        <v>-24551.09</v>
      </c>
      <c r="W46" s="227" t="str">
        <f t="shared" si="42"/>
        <v>-</v>
      </c>
      <c r="X46" s="225">
        <f t="shared" si="43"/>
        <v>-24551.09</v>
      </c>
      <c r="Y46" s="227" t="str">
        <f t="shared" si="44"/>
        <v>-</v>
      </c>
      <c r="Z46" s="41"/>
    </row>
    <row r="47" spans="1:26" s="9" customFormat="1" x14ac:dyDescent="0.25">
      <c r="A47" s="223" t="s">
        <v>97</v>
      </c>
      <c r="B47" s="224" t="s">
        <v>98</v>
      </c>
      <c r="C47" s="225">
        <v>-184440.58864166701</v>
      </c>
      <c r="D47" s="226">
        <f>-Jan!O267</f>
        <v>-29990.35</v>
      </c>
      <c r="E47" s="226">
        <f>-Fev!P264</f>
        <v>-30098.44</v>
      </c>
      <c r="F47" s="226">
        <f>-Mar!M216</f>
        <v>-30048.97</v>
      </c>
      <c r="G47" s="226">
        <f t="shared" si="35"/>
        <v>-90137.76</v>
      </c>
      <c r="H47" s="227">
        <f t="shared" si="36"/>
        <v>0.4887089152329725</v>
      </c>
      <c r="I47" s="225">
        <f>-Abr!L210</f>
        <v>-4936.93</v>
      </c>
      <c r="J47" s="225">
        <f>-Mai!P202</f>
        <v>-4052.96</v>
      </c>
      <c r="K47" s="225">
        <f>-Jun!P200</f>
        <v>-4052.96</v>
      </c>
      <c r="L47" s="225">
        <f t="shared" si="37"/>
        <v>-13042.849999999999</v>
      </c>
      <c r="M47" s="227">
        <f t="shared" si="38"/>
        <v>7.071572529699402E-2</v>
      </c>
      <c r="N47" s="225">
        <f>-Jul!P199</f>
        <v>-4695.88</v>
      </c>
      <c r="O47" s="225">
        <f>-Ago!P198</f>
        <v>-4695.88</v>
      </c>
      <c r="P47" s="225">
        <f>-Set!L199</f>
        <v>-4695.88</v>
      </c>
      <c r="Q47" s="225">
        <f t="shared" si="39"/>
        <v>-14087.64</v>
      </c>
      <c r="R47" s="227">
        <f t="shared" si="40"/>
        <v>7.6380367812475397E-2</v>
      </c>
      <c r="S47" s="225">
        <f>-Out!P219</f>
        <v>-14475.08</v>
      </c>
      <c r="T47" s="225">
        <f>-Nov!P222</f>
        <v>-5078.57</v>
      </c>
      <c r="U47" s="225">
        <f>-Dez!P227</f>
        <v>-5078.57</v>
      </c>
      <c r="V47" s="225">
        <f t="shared" si="41"/>
        <v>-24632.22</v>
      </c>
      <c r="W47" s="227">
        <f t="shared" si="42"/>
        <v>0.13355097259993959</v>
      </c>
      <c r="X47" s="225">
        <f t="shared" si="43"/>
        <v>-141900.46999999997</v>
      </c>
      <c r="Y47" s="227">
        <f t="shared" si="44"/>
        <v>0.76935598094238145</v>
      </c>
      <c r="Z47" s="41"/>
    </row>
    <row r="48" spans="1:26" s="6" customFormat="1" x14ac:dyDescent="0.25">
      <c r="A48" s="218" t="s">
        <v>99</v>
      </c>
      <c r="B48" s="219" t="s">
        <v>100</v>
      </c>
      <c r="C48" s="220">
        <f>SUM(C49:C50)</f>
        <v>-5522300.5199999996</v>
      </c>
      <c r="D48" s="221">
        <f>SUM(D49:D50)</f>
        <v>-428060.48</v>
      </c>
      <c r="E48" s="221">
        <f t="shared" ref="E48:U48" si="48">SUM(E49:E50)</f>
        <v>-493006.51</v>
      </c>
      <c r="F48" s="221">
        <f t="shared" si="48"/>
        <v>-481849.14</v>
      </c>
      <c r="G48" s="221">
        <f t="shared" si="35"/>
        <v>-1402916.13</v>
      </c>
      <c r="H48" s="222">
        <f t="shared" si="36"/>
        <v>0.25404559656235443</v>
      </c>
      <c r="I48" s="220">
        <f t="shared" si="48"/>
        <v>-393607.89999999997</v>
      </c>
      <c r="J48" s="220">
        <f t="shared" si="48"/>
        <v>-306913.29999999993</v>
      </c>
      <c r="K48" s="220">
        <f t="shared" si="48"/>
        <v>-277550.04999999993</v>
      </c>
      <c r="L48" s="220">
        <f t="shared" si="37"/>
        <v>-978071.24999999988</v>
      </c>
      <c r="M48" s="222">
        <f t="shared" si="38"/>
        <v>0.17711300688141471</v>
      </c>
      <c r="N48" s="220">
        <f t="shared" si="48"/>
        <v>-345447.04999999993</v>
      </c>
      <c r="O48" s="220">
        <f t="shared" si="48"/>
        <v>-348433.33999999997</v>
      </c>
      <c r="P48" s="220">
        <f t="shared" si="48"/>
        <v>-369113.17000000004</v>
      </c>
      <c r="Q48" s="220">
        <f t="shared" si="39"/>
        <v>-1062993.56</v>
      </c>
      <c r="R48" s="222">
        <f t="shared" si="40"/>
        <v>0.19249107435391802</v>
      </c>
      <c r="S48" s="220">
        <f t="shared" si="48"/>
        <v>-405922.49</v>
      </c>
      <c r="T48" s="220">
        <f t="shared" si="48"/>
        <v>-412117.55000000005</v>
      </c>
      <c r="U48" s="220">
        <f t="shared" si="48"/>
        <v>-571667.48</v>
      </c>
      <c r="V48" s="220">
        <f t="shared" si="41"/>
        <v>-1389707.52</v>
      </c>
      <c r="W48" s="222">
        <f t="shared" si="42"/>
        <v>0.2516537292686129</v>
      </c>
      <c r="X48" s="220">
        <f t="shared" si="43"/>
        <v>-4833688.46</v>
      </c>
      <c r="Y48" s="222">
        <f t="shared" si="44"/>
        <v>0.87530340706630005</v>
      </c>
      <c r="Z48" s="41"/>
    </row>
    <row r="49" spans="1:26" s="9" customFormat="1" x14ac:dyDescent="0.25">
      <c r="A49" s="223" t="s">
        <v>101</v>
      </c>
      <c r="B49" s="224" t="s">
        <v>96</v>
      </c>
      <c r="C49" s="225">
        <v>-1373078.7124999999</v>
      </c>
      <c r="D49" s="226">
        <f>-Jan!O275</f>
        <v>-52941.17</v>
      </c>
      <c r="E49" s="226">
        <f>-Fev!P272</f>
        <v>-88051.849999999991</v>
      </c>
      <c r="F49" s="226">
        <f>-Mar!M224</f>
        <v>-112804.14</v>
      </c>
      <c r="G49" s="226">
        <f t="shared" si="35"/>
        <v>-253797.15999999997</v>
      </c>
      <c r="H49" s="227">
        <f t="shared" si="36"/>
        <v>0.18483802690226325</v>
      </c>
      <c r="I49" s="225">
        <f>-Abr!L218</f>
        <v>-114770.81000000001</v>
      </c>
      <c r="J49" s="225">
        <f>-Mai!P210</f>
        <v>-83559.899999999994</v>
      </c>
      <c r="K49" s="225">
        <f>-Jun!P208</f>
        <v>-69039.490000000005</v>
      </c>
      <c r="L49" s="225">
        <f t="shared" si="37"/>
        <v>-267370.2</v>
      </c>
      <c r="M49" s="227">
        <f t="shared" si="38"/>
        <v>0.19472314119064024</v>
      </c>
      <c r="N49" s="225">
        <f>-Jul!P207</f>
        <v>-83477.17</v>
      </c>
      <c r="O49" s="225">
        <f>-Ago!P206</f>
        <v>-83409.399999999994</v>
      </c>
      <c r="P49" s="225">
        <f>-Set!L207</f>
        <v>-89048.56</v>
      </c>
      <c r="Q49" s="225">
        <f t="shared" si="39"/>
        <v>-255935.13</v>
      </c>
      <c r="R49" s="227">
        <f t="shared" si="40"/>
        <v>0.18639508985906009</v>
      </c>
      <c r="S49" s="225">
        <f>-Out!P229</f>
        <v>-117080.53000000003</v>
      </c>
      <c r="T49" s="225">
        <f>-Nov!P232</f>
        <v>-109797.57000000004</v>
      </c>
      <c r="U49" s="225">
        <f>-Dez!P237</f>
        <v>-147191.26999999999</v>
      </c>
      <c r="V49" s="225">
        <f t="shared" si="41"/>
        <v>-374069.37000000005</v>
      </c>
      <c r="W49" s="227">
        <f t="shared" si="42"/>
        <v>0.27243111891154609</v>
      </c>
      <c r="X49" s="225">
        <f t="shared" si="43"/>
        <v>-1151171.8600000001</v>
      </c>
      <c r="Y49" s="227">
        <f t="shared" si="44"/>
        <v>0.83838737686350973</v>
      </c>
      <c r="Z49" s="41"/>
    </row>
    <row r="50" spans="1:26" s="9" customFormat="1" x14ac:dyDescent="0.25">
      <c r="A50" s="223" t="s">
        <v>102</v>
      </c>
      <c r="B50" s="224" t="s">
        <v>98</v>
      </c>
      <c r="C50" s="225">
        <v>-4149221.8075000001</v>
      </c>
      <c r="D50" s="226">
        <f>-Jan!O287</f>
        <v>-375119.31</v>
      </c>
      <c r="E50" s="226">
        <f>-Fev!P284</f>
        <v>-404954.66000000003</v>
      </c>
      <c r="F50" s="226">
        <f>-Mar!M236</f>
        <v>-369045</v>
      </c>
      <c r="G50" s="226">
        <f t="shared" si="35"/>
        <v>-1149118.97</v>
      </c>
      <c r="H50" s="227">
        <f t="shared" si="36"/>
        <v>0.27694806961702778</v>
      </c>
      <c r="I50" s="225">
        <f>-Abr!L230</f>
        <v>-278837.08999999997</v>
      </c>
      <c r="J50" s="225">
        <f>-Mai!P222</f>
        <v>-223353.39999999997</v>
      </c>
      <c r="K50" s="225">
        <f>-Jun!P220</f>
        <v>-208510.55999999994</v>
      </c>
      <c r="L50" s="225">
        <f t="shared" si="37"/>
        <v>-710701.04999999981</v>
      </c>
      <c r="M50" s="227">
        <f t="shared" si="38"/>
        <v>0.17128538385568093</v>
      </c>
      <c r="N50" s="225">
        <f>-Jul!P220</f>
        <v>-261969.87999999995</v>
      </c>
      <c r="O50" s="225">
        <f>-Ago!P219</f>
        <v>-265023.93999999994</v>
      </c>
      <c r="P50" s="225">
        <f>-Set!L220</f>
        <v>-280064.61000000004</v>
      </c>
      <c r="Q50" s="225">
        <f t="shared" si="39"/>
        <v>-807058.42999999993</v>
      </c>
      <c r="R50" s="227">
        <f t="shared" si="40"/>
        <v>0.19450838432912576</v>
      </c>
      <c r="S50" s="225">
        <f>-Out!P242</f>
        <v>-288841.95999999996</v>
      </c>
      <c r="T50" s="225">
        <f>-Nov!P245</f>
        <v>-302319.98000000004</v>
      </c>
      <c r="U50" s="225">
        <f>-Dez!P250</f>
        <v>-424476.20999999996</v>
      </c>
      <c r="V50" s="225">
        <f t="shared" si="41"/>
        <v>-1015638.1499999999</v>
      </c>
      <c r="W50" s="227">
        <f t="shared" si="42"/>
        <v>0.24477798419071378</v>
      </c>
      <c r="X50" s="225">
        <f t="shared" si="43"/>
        <v>-3682516.5999999996</v>
      </c>
      <c r="Y50" s="227">
        <f t="shared" si="44"/>
        <v>0.88751982199254831</v>
      </c>
      <c r="Z50" s="41"/>
    </row>
    <row r="51" spans="1:26" s="6" customFormat="1" x14ac:dyDescent="0.25">
      <c r="A51" s="218" t="s">
        <v>103</v>
      </c>
      <c r="B51" s="219" t="s">
        <v>104</v>
      </c>
      <c r="C51" s="220">
        <f>SUM(C52:C53)</f>
        <v>-1660402.34</v>
      </c>
      <c r="D51" s="221">
        <f>SUM(D52:D53)</f>
        <v>-143403.26</v>
      </c>
      <c r="E51" s="221">
        <f t="shared" ref="E51:U51" si="49">SUM(E52:E53)</f>
        <v>-149047.06</v>
      </c>
      <c r="F51" s="221">
        <f t="shared" si="49"/>
        <v>-142380.31</v>
      </c>
      <c r="G51" s="221">
        <f t="shared" si="35"/>
        <v>-434830.63</v>
      </c>
      <c r="H51" s="222">
        <f t="shared" si="36"/>
        <v>0.26188268922820235</v>
      </c>
      <c r="I51" s="220">
        <f t="shared" si="49"/>
        <v>-90077.489999999991</v>
      </c>
      <c r="J51" s="220">
        <f t="shared" si="49"/>
        <v>-930.85</v>
      </c>
      <c r="K51" s="220">
        <f t="shared" si="49"/>
        <v>-5037.54</v>
      </c>
      <c r="L51" s="220">
        <f t="shared" si="37"/>
        <v>-96045.87999999999</v>
      </c>
      <c r="M51" s="222">
        <f t="shared" si="38"/>
        <v>5.7844943774290267E-2</v>
      </c>
      <c r="N51" s="220">
        <f t="shared" si="49"/>
        <v>-61161.72</v>
      </c>
      <c r="O51" s="220">
        <f t="shared" si="49"/>
        <v>-39726.51</v>
      </c>
      <c r="P51" s="220">
        <f t="shared" si="49"/>
        <v>-40706.03</v>
      </c>
      <c r="Q51" s="220">
        <f t="shared" si="39"/>
        <v>-141594.26</v>
      </c>
      <c r="R51" s="222">
        <f t="shared" si="40"/>
        <v>8.5277078084580391E-2</v>
      </c>
      <c r="S51" s="220">
        <f t="shared" si="49"/>
        <v>-70179.91</v>
      </c>
      <c r="T51" s="220">
        <f t="shared" si="49"/>
        <v>-64428.979999999996</v>
      </c>
      <c r="U51" s="220">
        <f t="shared" si="49"/>
        <v>-65656.67</v>
      </c>
      <c r="V51" s="220">
        <f t="shared" si="41"/>
        <v>-200265.56</v>
      </c>
      <c r="W51" s="222">
        <f t="shared" si="42"/>
        <v>0.12061267030013942</v>
      </c>
      <c r="X51" s="220">
        <f t="shared" si="43"/>
        <v>-872736.33000000007</v>
      </c>
      <c r="Y51" s="222">
        <f t="shared" si="44"/>
        <v>0.52561738138721248</v>
      </c>
      <c r="Z51" s="41"/>
    </row>
    <row r="52" spans="1:26" s="9" customFormat="1" x14ac:dyDescent="0.25">
      <c r="A52" s="223" t="s">
        <v>105</v>
      </c>
      <c r="B52" s="224" t="s">
        <v>96</v>
      </c>
      <c r="C52" s="225">
        <v>0</v>
      </c>
      <c r="D52" s="226">
        <v>0</v>
      </c>
      <c r="E52" s="226">
        <v>0</v>
      </c>
      <c r="F52" s="226">
        <v>0</v>
      </c>
      <c r="G52" s="226">
        <f t="shared" si="35"/>
        <v>0</v>
      </c>
      <c r="H52" s="227" t="str">
        <f t="shared" si="36"/>
        <v>-</v>
      </c>
      <c r="I52" s="225">
        <v>0</v>
      </c>
      <c r="J52" s="225">
        <v>0</v>
      </c>
      <c r="K52" s="225">
        <v>0</v>
      </c>
      <c r="L52" s="225">
        <f t="shared" si="37"/>
        <v>0</v>
      </c>
      <c r="M52" s="227" t="str">
        <f t="shared" si="38"/>
        <v>-</v>
      </c>
      <c r="N52" s="225">
        <v>0</v>
      </c>
      <c r="O52" s="225">
        <v>0</v>
      </c>
      <c r="P52" s="225">
        <v>0</v>
      </c>
      <c r="Q52" s="225">
        <f t="shared" si="39"/>
        <v>0</v>
      </c>
      <c r="R52" s="227" t="str">
        <f t="shared" si="40"/>
        <v>-</v>
      </c>
      <c r="S52" s="225">
        <v>0</v>
      </c>
      <c r="T52" s="225">
        <v>0</v>
      </c>
      <c r="U52" s="225">
        <v>0</v>
      </c>
      <c r="V52" s="225">
        <f t="shared" si="41"/>
        <v>0</v>
      </c>
      <c r="W52" s="227" t="str">
        <f t="shared" si="42"/>
        <v>-</v>
      </c>
      <c r="X52" s="225">
        <f t="shared" si="43"/>
        <v>0</v>
      </c>
      <c r="Y52" s="227" t="str">
        <f t="shared" si="44"/>
        <v>-</v>
      </c>
      <c r="Z52" s="41"/>
    </row>
    <row r="53" spans="1:26" s="9" customFormat="1" x14ac:dyDescent="0.25">
      <c r="A53" s="223" t="s">
        <v>106</v>
      </c>
      <c r="B53" s="224" t="s">
        <v>98</v>
      </c>
      <c r="C53" s="225">
        <v>-1660402.34</v>
      </c>
      <c r="D53" s="226">
        <f>-Jan!O302</f>
        <v>-143403.26</v>
      </c>
      <c r="E53" s="226">
        <f>-Fev!P301</f>
        <v>-149047.06</v>
      </c>
      <c r="F53" s="226">
        <f>-Mar!M254</f>
        <v>-142380.31</v>
      </c>
      <c r="G53" s="226">
        <f t="shared" si="35"/>
        <v>-434830.63</v>
      </c>
      <c r="H53" s="227">
        <f t="shared" si="36"/>
        <v>0.26188268922820235</v>
      </c>
      <c r="I53" s="225">
        <f>-Abr!L247</f>
        <v>-90077.489999999991</v>
      </c>
      <c r="J53" s="225">
        <f>-Mai!P240</f>
        <v>-930.85</v>
      </c>
      <c r="K53" s="225">
        <f>-Jun!P237</f>
        <v>-5037.54</v>
      </c>
      <c r="L53" s="225">
        <f t="shared" si="37"/>
        <v>-96045.87999999999</v>
      </c>
      <c r="M53" s="227">
        <f t="shared" si="38"/>
        <v>5.7844943774290267E-2</v>
      </c>
      <c r="N53" s="225">
        <f>-Jul!P238</f>
        <v>-61161.72</v>
      </c>
      <c r="O53" s="225">
        <f>-Ago!P237</f>
        <v>-39726.51</v>
      </c>
      <c r="P53" s="225">
        <f>-Set!L238</f>
        <v>-40706.03</v>
      </c>
      <c r="Q53" s="225">
        <f t="shared" si="39"/>
        <v>-141594.26</v>
      </c>
      <c r="R53" s="227">
        <f t="shared" si="40"/>
        <v>8.5277078084580391E-2</v>
      </c>
      <c r="S53" s="225">
        <f>-Out!P260</f>
        <v>-70179.91</v>
      </c>
      <c r="T53" s="225">
        <f>-Nov!P263</f>
        <v>-64428.979999999996</v>
      </c>
      <c r="U53" s="225">
        <f>-Dez!P267</f>
        <v>-65656.67</v>
      </c>
      <c r="V53" s="225">
        <f t="shared" si="41"/>
        <v>-200265.56</v>
      </c>
      <c r="W53" s="227">
        <f t="shared" si="42"/>
        <v>0.12061267030013942</v>
      </c>
      <c r="X53" s="225">
        <f t="shared" si="43"/>
        <v>-872736.33000000007</v>
      </c>
      <c r="Y53" s="227">
        <f t="shared" si="44"/>
        <v>0.52561738138721248</v>
      </c>
      <c r="Z53" s="41"/>
    </row>
    <row r="54" spans="1:26" s="6" customFormat="1" x14ac:dyDescent="0.25">
      <c r="A54" s="218" t="s">
        <v>107</v>
      </c>
      <c r="B54" s="219" t="s">
        <v>108</v>
      </c>
      <c r="C54" s="220">
        <f>SUM(C55:C56)</f>
        <v>0</v>
      </c>
      <c r="D54" s="221">
        <f>SUM(D55:D56)</f>
        <v>0</v>
      </c>
      <c r="E54" s="221">
        <f t="shared" ref="E54:U54" si="50">SUM(E55:E56)</f>
        <v>0</v>
      </c>
      <c r="F54" s="221">
        <f t="shared" si="50"/>
        <v>0</v>
      </c>
      <c r="G54" s="221">
        <f t="shared" si="35"/>
        <v>0</v>
      </c>
      <c r="H54" s="222" t="str">
        <f t="shared" si="36"/>
        <v>-</v>
      </c>
      <c r="I54" s="220">
        <f t="shared" si="50"/>
        <v>0</v>
      </c>
      <c r="J54" s="220">
        <f t="shared" si="50"/>
        <v>0</v>
      </c>
      <c r="K54" s="220">
        <f t="shared" si="50"/>
        <v>0</v>
      </c>
      <c r="L54" s="220">
        <f t="shared" si="37"/>
        <v>0</v>
      </c>
      <c r="M54" s="222" t="str">
        <f t="shared" si="38"/>
        <v>-</v>
      </c>
      <c r="N54" s="220">
        <f t="shared" si="50"/>
        <v>0</v>
      </c>
      <c r="O54" s="220">
        <f t="shared" si="50"/>
        <v>0</v>
      </c>
      <c r="P54" s="220">
        <f t="shared" si="50"/>
        <v>0</v>
      </c>
      <c r="Q54" s="220">
        <f t="shared" si="39"/>
        <v>0</v>
      </c>
      <c r="R54" s="222" t="str">
        <f t="shared" si="40"/>
        <v>-</v>
      </c>
      <c r="S54" s="220">
        <f t="shared" si="50"/>
        <v>0</v>
      </c>
      <c r="T54" s="220">
        <f t="shared" si="50"/>
        <v>0</v>
      </c>
      <c r="U54" s="220">
        <f t="shared" si="50"/>
        <v>0</v>
      </c>
      <c r="V54" s="220">
        <f t="shared" si="41"/>
        <v>0</v>
      </c>
      <c r="W54" s="222" t="str">
        <f t="shared" si="42"/>
        <v>-</v>
      </c>
      <c r="X54" s="220">
        <f t="shared" si="43"/>
        <v>0</v>
      </c>
      <c r="Y54" s="222" t="str">
        <f t="shared" si="44"/>
        <v>-</v>
      </c>
      <c r="Z54" s="41"/>
    </row>
    <row r="55" spans="1:26" s="9" customFormat="1" x14ac:dyDescent="0.25">
      <c r="A55" s="223" t="s">
        <v>109</v>
      </c>
      <c r="B55" s="224" t="s">
        <v>96</v>
      </c>
      <c r="C55" s="225">
        <v>0</v>
      </c>
      <c r="D55" s="226">
        <v>0</v>
      </c>
      <c r="E55" s="226">
        <v>0</v>
      </c>
      <c r="F55" s="226">
        <v>0</v>
      </c>
      <c r="G55" s="226">
        <f t="shared" si="35"/>
        <v>0</v>
      </c>
      <c r="H55" s="227" t="str">
        <f t="shared" si="36"/>
        <v>-</v>
      </c>
      <c r="I55" s="225">
        <v>0</v>
      </c>
      <c r="J55" s="225">
        <v>0</v>
      </c>
      <c r="K55" s="225">
        <v>0</v>
      </c>
      <c r="L55" s="225">
        <f t="shared" si="37"/>
        <v>0</v>
      </c>
      <c r="M55" s="227" t="str">
        <f t="shared" si="38"/>
        <v>-</v>
      </c>
      <c r="N55" s="225">
        <v>0</v>
      </c>
      <c r="O55" s="225">
        <v>0</v>
      </c>
      <c r="P55" s="225">
        <v>0</v>
      </c>
      <c r="Q55" s="225">
        <f t="shared" si="39"/>
        <v>0</v>
      </c>
      <c r="R55" s="227" t="str">
        <f t="shared" si="40"/>
        <v>-</v>
      </c>
      <c r="S55" s="225">
        <v>0</v>
      </c>
      <c r="T55" s="225">
        <v>0</v>
      </c>
      <c r="U55" s="225">
        <v>0</v>
      </c>
      <c r="V55" s="225">
        <f t="shared" si="41"/>
        <v>0</v>
      </c>
      <c r="W55" s="227" t="str">
        <f t="shared" si="42"/>
        <v>-</v>
      </c>
      <c r="X55" s="225">
        <f t="shared" si="43"/>
        <v>0</v>
      </c>
      <c r="Y55" s="227" t="str">
        <f t="shared" si="44"/>
        <v>-</v>
      </c>
      <c r="Z55" s="41"/>
    </row>
    <row r="56" spans="1:26" s="9" customFormat="1" x14ac:dyDescent="0.25">
      <c r="A56" s="223" t="s">
        <v>110</v>
      </c>
      <c r="B56" s="224" t="s">
        <v>98</v>
      </c>
      <c r="C56" s="225">
        <v>0</v>
      </c>
      <c r="D56" s="226">
        <v>0</v>
      </c>
      <c r="E56" s="226">
        <v>0</v>
      </c>
      <c r="F56" s="226">
        <v>0</v>
      </c>
      <c r="G56" s="226">
        <f t="shared" si="35"/>
        <v>0</v>
      </c>
      <c r="H56" s="227" t="str">
        <f t="shared" si="36"/>
        <v>-</v>
      </c>
      <c r="I56" s="225">
        <v>0</v>
      </c>
      <c r="J56" s="225">
        <v>0</v>
      </c>
      <c r="K56" s="225">
        <v>0</v>
      </c>
      <c r="L56" s="225">
        <f t="shared" si="37"/>
        <v>0</v>
      </c>
      <c r="M56" s="227" t="str">
        <f t="shared" si="38"/>
        <v>-</v>
      </c>
      <c r="N56" s="225">
        <v>0</v>
      </c>
      <c r="O56" s="225">
        <v>0</v>
      </c>
      <c r="P56" s="225">
        <v>0</v>
      </c>
      <c r="Q56" s="225">
        <f t="shared" si="39"/>
        <v>0</v>
      </c>
      <c r="R56" s="227" t="str">
        <f t="shared" si="40"/>
        <v>-</v>
      </c>
      <c r="S56" s="225">
        <v>0</v>
      </c>
      <c r="T56" s="225">
        <v>0</v>
      </c>
      <c r="U56" s="225">
        <v>0</v>
      </c>
      <c r="V56" s="225">
        <f t="shared" si="41"/>
        <v>0</v>
      </c>
      <c r="W56" s="227" t="str">
        <f t="shared" si="42"/>
        <v>-</v>
      </c>
      <c r="X56" s="225">
        <f t="shared" si="43"/>
        <v>0</v>
      </c>
      <c r="Y56" s="227" t="str">
        <f t="shared" si="44"/>
        <v>-</v>
      </c>
      <c r="Z56" s="41"/>
    </row>
    <row r="57" spans="1:26" s="6" customFormat="1" ht="28.8" x14ac:dyDescent="0.25">
      <c r="A57" s="218" t="s">
        <v>111</v>
      </c>
      <c r="B57" s="219" t="s">
        <v>112</v>
      </c>
      <c r="C57" s="220">
        <f>SUM(C58:C65)</f>
        <v>-1590765.8608333336</v>
      </c>
      <c r="D57" s="221">
        <f>SUM(D58:D65)</f>
        <v>-132939.94</v>
      </c>
      <c r="E57" s="221">
        <f t="shared" ref="E57:U57" si="51">SUM(E58:E65)</f>
        <v>-123219.47</v>
      </c>
      <c r="F57" s="221">
        <f t="shared" si="51"/>
        <v>-178547.25</v>
      </c>
      <c r="G57" s="221">
        <f t="shared" si="35"/>
        <v>-434706.66000000003</v>
      </c>
      <c r="H57" s="222">
        <f t="shared" si="36"/>
        <v>0.27326878876585647</v>
      </c>
      <c r="I57" s="220">
        <f t="shared" si="51"/>
        <v>-108567.75</v>
      </c>
      <c r="J57" s="220">
        <f t="shared" si="51"/>
        <v>-79260.37000000001</v>
      </c>
      <c r="K57" s="220">
        <f t="shared" si="51"/>
        <v>-119493.56</v>
      </c>
      <c r="L57" s="220">
        <f t="shared" si="37"/>
        <v>-307321.68</v>
      </c>
      <c r="M57" s="222">
        <f t="shared" si="38"/>
        <v>0.19319102048054226</v>
      </c>
      <c r="N57" s="220">
        <f t="shared" si="51"/>
        <v>-155057.29999999999</v>
      </c>
      <c r="O57" s="220">
        <f t="shared" si="51"/>
        <v>-150516.59</v>
      </c>
      <c r="P57" s="220">
        <f t="shared" si="51"/>
        <v>-129157.62000000002</v>
      </c>
      <c r="Q57" s="220">
        <f t="shared" si="39"/>
        <v>-434731.51</v>
      </c>
      <c r="R57" s="222">
        <f t="shared" si="40"/>
        <v>0.27328441017225685</v>
      </c>
      <c r="S57" s="220">
        <f t="shared" si="51"/>
        <v>-116680.99000000002</v>
      </c>
      <c r="T57" s="220">
        <f t="shared" si="51"/>
        <v>-118720.32999999999</v>
      </c>
      <c r="U57" s="220">
        <f t="shared" si="51"/>
        <v>-127081.85</v>
      </c>
      <c r="V57" s="220">
        <f t="shared" si="41"/>
        <v>-362483.17000000004</v>
      </c>
      <c r="W57" s="222">
        <f t="shared" si="42"/>
        <v>0.22786707894907346</v>
      </c>
      <c r="X57" s="220">
        <f t="shared" si="43"/>
        <v>-1539243.02</v>
      </c>
      <c r="Y57" s="222">
        <f t="shared" si="44"/>
        <v>0.96761129836772897</v>
      </c>
      <c r="Z57" s="41"/>
    </row>
    <row r="58" spans="1:26" s="9" customFormat="1" x14ac:dyDescent="0.25">
      <c r="A58" s="223" t="s">
        <v>113</v>
      </c>
      <c r="B58" s="224" t="s">
        <v>114</v>
      </c>
      <c r="C58" s="225">
        <v>-547185.9425</v>
      </c>
      <c r="D58" s="226">
        <f>-Jan!O314</f>
        <v>-51603.49</v>
      </c>
      <c r="E58" s="226">
        <f>-Fev!P313</f>
        <v>-51603.49</v>
      </c>
      <c r="F58" s="226">
        <f>-Mar!M266</f>
        <v>-51603.48</v>
      </c>
      <c r="G58" s="226">
        <f t="shared" si="35"/>
        <v>-154810.46</v>
      </c>
      <c r="H58" s="227">
        <f t="shared" si="36"/>
        <v>0.28292112054760982</v>
      </c>
      <c r="I58" s="225">
        <f>-Abr!L260</f>
        <v>-25801.78</v>
      </c>
      <c r="J58" s="225">
        <f>-Mai!P252</f>
        <v>-25801.759999999998</v>
      </c>
      <c r="K58" s="225">
        <f>-Jun!P250</f>
        <v>-25801.759999999998</v>
      </c>
      <c r="L58" s="225">
        <f t="shared" si="37"/>
        <v>-77405.299999999988</v>
      </c>
      <c r="M58" s="227">
        <f t="shared" si="38"/>
        <v>0.14146068820106794</v>
      </c>
      <c r="N58" s="225">
        <f>-Jul!P250</f>
        <v>-47441.919999999998</v>
      </c>
      <c r="O58" s="225">
        <f>-Ago!P249</f>
        <v>-51603.48</v>
      </c>
      <c r="P58" s="225">
        <f>-Set!L250</f>
        <v>-51603.48</v>
      </c>
      <c r="Q58" s="225">
        <f t="shared" si="39"/>
        <v>-150648.88</v>
      </c>
      <c r="R58" s="227">
        <f t="shared" si="40"/>
        <v>0.27531569855707688</v>
      </c>
      <c r="S58" s="225">
        <f>-Out!P272</f>
        <v>-51603.48</v>
      </c>
      <c r="T58" s="225">
        <f>-Nov!P275</f>
        <v>-51603.48</v>
      </c>
      <c r="U58" s="225">
        <f>-Dez!P280</f>
        <v>-51603.48</v>
      </c>
      <c r="V58" s="225">
        <f t="shared" si="41"/>
        <v>-154810.44</v>
      </c>
      <c r="W58" s="227">
        <f t="shared" si="42"/>
        <v>0.28292108399696325</v>
      </c>
      <c r="X58" s="225">
        <f t="shared" si="43"/>
        <v>-537675.08000000007</v>
      </c>
      <c r="Y58" s="227">
        <f t="shared" si="44"/>
        <v>0.982618591302718</v>
      </c>
      <c r="Z58" s="41"/>
    </row>
    <row r="59" spans="1:26" s="9" customFormat="1" x14ac:dyDescent="0.25">
      <c r="A59" s="223" t="s">
        <v>115</v>
      </c>
      <c r="B59" s="224" t="s">
        <v>116</v>
      </c>
      <c r="C59" s="225">
        <v>-417129.815</v>
      </c>
      <c r="D59" s="226">
        <f>-Jan!O316</f>
        <v>-36393.910000000003</v>
      </c>
      <c r="E59" s="226">
        <f>-Fev!P315</f>
        <v>-38288.51</v>
      </c>
      <c r="F59" s="226">
        <f>-Mar!M268</f>
        <v>-38288.51</v>
      </c>
      <c r="G59" s="226">
        <f t="shared" si="35"/>
        <v>-112970.93000000002</v>
      </c>
      <c r="H59" s="227">
        <f t="shared" si="36"/>
        <v>0.27082919018867069</v>
      </c>
      <c r="I59" s="225">
        <f>-Abr!L262</f>
        <v>-34480.370000000003</v>
      </c>
      <c r="J59" s="225">
        <f>-Mai!P254</f>
        <v>-24463.01</v>
      </c>
      <c r="K59" s="225">
        <f>-Jun!P252</f>
        <v>-24463.01</v>
      </c>
      <c r="L59" s="225">
        <f t="shared" si="37"/>
        <v>-83406.39</v>
      </c>
      <c r="M59" s="227">
        <f t="shared" si="38"/>
        <v>0.19995307695758932</v>
      </c>
      <c r="N59" s="225">
        <f>-Jul!P252</f>
        <v>-28219.53</v>
      </c>
      <c r="O59" s="225">
        <f>-Ago!P251</f>
        <v>-37168.519999999997</v>
      </c>
      <c r="P59" s="225">
        <f>-Set!L252</f>
        <v>-37168.519999999997</v>
      </c>
      <c r="Q59" s="225">
        <f t="shared" si="39"/>
        <v>-102556.56999999999</v>
      </c>
      <c r="R59" s="227">
        <f t="shared" si="40"/>
        <v>0.24586247808730716</v>
      </c>
      <c r="S59" s="225">
        <f>-Out!P274</f>
        <v>-37168.519999999997</v>
      </c>
      <c r="T59" s="225">
        <f>-Nov!P277</f>
        <v>-39464.17</v>
      </c>
      <c r="U59" s="225">
        <f>-Dez!P282</f>
        <v>-43429.36</v>
      </c>
      <c r="V59" s="225">
        <f t="shared" si="41"/>
        <v>-120062.05</v>
      </c>
      <c r="W59" s="227">
        <f t="shared" si="42"/>
        <v>0.28782898196811946</v>
      </c>
      <c r="X59" s="225">
        <f t="shared" si="43"/>
        <v>-418995.94</v>
      </c>
      <c r="Y59" s="227">
        <f t="shared" si="44"/>
        <v>1.0044737272016866</v>
      </c>
      <c r="Z59" s="41"/>
    </row>
    <row r="60" spans="1:26" s="9" customFormat="1" x14ac:dyDescent="0.25">
      <c r="A60" s="223" t="s">
        <v>117</v>
      </c>
      <c r="B60" s="224" t="s">
        <v>118</v>
      </c>
      <c r="C60" s="225">
        <v>-54310.879999999997</v>
      </c>
      <c r="D60" s="226">
        <f>-Jan!O311</f>
        <v>-2940</v>
      </c>
      <c r="E60" s="226">
        <f>-Fev!P310</f>
        <v>-3675</v>
      </c>
      <c r="F60" s="226">
        <f>-Mar!M263</f>
        <v>-3675</v>
      </c>
      <c r="G60" s="226">
        <f t="shared" si="35"/>
        <v>-10290</v>
      </c>
      <c r="H60" s="227">
        <f t="shared" si="36"/>
        <v>0.18946479968654531</v>
      </c>
      <c r="I60" s="225">
        <f>-Abr!L257</f>
        <v>-3675</v>
      </c>
      <c r="J60" s="225">
        <f>-Mai!P249</f>
        <v>-3675</v>
      </c>
      <c r="K60" s="225">
        <f>-Jun!P247</f>
        <v>-3675</v>
      </c>
      <c r="L60" s="225">
        <f t="shared" si="37"/>
        <v>-11025</v>
      </c>
      <c r="M60" s="227">
        <f t="shared" si="38"/>
        <v>0.20299799966415569</v>
      </c>
      <c r="N60" s="225">
        <f>-Jul!P247</f>
        <v>-3675</v>
      </c>
      <c r="O60" s="225">
        <f>-Ago!P246</f>
        <v>-3675</v>
      </c>
      <c r="P60" s="225">
        <f>-Set!L247</f>
        <v>-3675</v>
      </c>
      <c r="Q60" s="225">
        <f t="shared" si="39"/>
        <v>-11025</v>
      </c>
      <c r="R60" s="227">
        <f t="shared" si="40"/>
        <v>0.20299799966415569</v>
      </c>
      <c r="S60" s="225">
        <f>-Out!P269</f>
        <v>-1249.5</v>
      </c>
      <c r="T60" s="225">
        <f>-Nov!P272</f>
        <v>-1249.5</v>
      </c>
      <c r="U60" s="225">
        <f>-Dez!P277</f>
        <v>-2499</v>
      </c>
      <c r="V60" s="225">
        <f t="shared" si="41"/>
        <v>-4998</v>
      </c>
      <c r="W60" s="227">
        <f t="shared" si="42"/>
        <v>9.2025759847750591E-2</v>
      </c>
      <c r="X60" s="225">
        <f t="shared" si="43"/>
        <v>-37338</v>
      </c>
      <c r="Y60" s="227">
        <f t="shared" si="44"/>
        <v>0.68748655886260734</v>
      </c>
      <c r="Z60" s="41"/>
    </row>
    <row r="61" spans="1:26" s="9" customFormat="1" x14ac:dyDescent="0.25">
      <c r="A61" s="223" t="s">
        <v>119</v>
      </c>
      <c r="B61" s="224" t="s">
        <v>120</v>
      </c>
      <c r="C61" s="225">
        <v>-92077.304533333343</v>
      </c>
      <c r="D61" s="226">
        <f>-Jan!O317</f>
        <v>-258.04000000000002</v>
      </c>
      <c r="E61" s="226">
        <f>-Fev!P316</f>
        <v>-1538.04</v>
      </c>
      <c r="F61" s="226">
        <f>-Mar!M269</f>
        <v>-1538.04</v>
      </c>
      <c r="G61" s="226">
        <f t="shared" si="35"/>
        <v>-3334.12</v>
      </c>
      <c r="H61" s="227">
        <f t="shared" si="36"/>
        <v>3.621000871928217E-2</v>
      </c>
      <c r="I61" s="225">
        <f>-Abr!L263</f>
        <v>-1558.25</v>
      </c>
      <c r="J61" s="225">
        <f>-Mai!P255</f>
        <v>-1090.78</v>
      </c>
      <c r="K61" s="225">
        <f>-Jun!P253</f>
        <v>-1090.78</v>
      </c>
      <c r="L61" s="225">
        <f t="shared" si="37"/>
        <v>-3739.8099999999995</v>
      </c>
      <c r="M61" s="227">
        <f t="shared" si="38"/>
        <v>4.0615980441153478E-2</v>
      </c>
      <c r="N61" s="225">
        <f>-Jul!P253</f>
        <v>-1558.25</v>
      </c>
      <c r="O61" s="225">
        <f>-Ago!P252</f>
        <v>-1558.25</v>
      </c>
      <c r="P61" s="225">
        <f>-Set!L253</f>
        <v>-1558.25</v>
      </c>
      <c r="Q61" s="225">
        <f t="shared" si="39"/>
        <v>-4674.75</v>
      </c>
      <c r="R61" s="227">
        <f t="shared" si="40"/>
        <v>5.0769839795947451E-2</v>
      </c>
      <c r="S61" s="225">
        <f>-Out!P275</f>
        <v>-1558.25</v>
      </c>
      <c r="T61" s="225">
        <f>-Nov!P278</f>
        <v>-1558.25</v>
      </c>
      <c r="U61" s="225">
        <f>-Dez!P283</f>
        <v>-1558.25</v>
      </c>
      <c r="V61" s="225">
        <f t="shared" si="41"/>
        <v>-4674.75</v>
      </c>
      <c r="W61" s="227">
        <f t="shared" si="42"/>
        <v>5.0769839795947451E-2</v>
      </c>
      <c r="X61" s="225">
        <f t="shared" si="43"/>
        <v>-16423.43</v>
      </c>
      <c r="Y61" s="227">
        <f t="shared" si="44"/>
        <v>0.17836566875233056</v>
      </c>
      <c r="Z61" s="41"/>
    </row>
    <row r="62" spans="1:26" s="9" customFormat="1" x14ac:dyDescent="0.25">
      <c r="A62" s="223" t="s">
        <v>121</v>
      </c>
      <c r="B62" s="224" t="s">
        <v>122</v>
      </c>
      <c r="C62" s="225">
        <v>-226315.14880000002</v>
      </c>
      <c r="D62" s="226">
        <f>-Jan!O313-Jan!O318</f>
        <v>-18659.940000000002</v>
      </c>
      <c r="E62" s="226">
        <f>-Fev!P312-Fev!P317</f>
        <v>-19099.95</v>
      </c>
      <c r="F62" s="226">
        <f>-Mar!M265-Mar!M270</f>
        <v>-8735.24</v>
      </c>
      <c r="G62" s="226">
        <f t="shared" si="35"/>
        <v>-46495.13</v>
      </c>
      <c r="H62" s="227">
        <f t="shared" si="36"/>
        <v>0.20544417926300121</v>
      </c>
      <c r="I62" s="225">
        <f>-Abr!L259-Abr!L264</f>
        <v>-27017.87</v>
      </c>
      <c r="J62" s="225">
        <f>-Mai!P251-Mai!P256</f>
        <v>-15215.34</v>
      </c>
      <c r="K62" s="225">
        <f>-Jun!P249-Jun!P254</f>
        <v>-15448.529999999999</v>
      </c>
      <c r="L62" s="225">
        <f t="shared" si="37"/>
        <v>-57681.74</v>
      </c>
      <c r="M62" s="227">
        <f t="shared" si="38"/>
        <v>0.25487352616847886</v>
      </c>
      <c r="N62" s="225">
        <f>-Jul!P249-Jul!P254</f>
        <v>-15013.57</v>
      </c>
      <c r="O62" s="225">
        <f>-Ago!P248-Ago!P253</f>
        <v>-7496.86</v>
      </c>
      <c r="P62" s="225">
        <f>-Set!L249-Set!L254</f>
        <v>-23920.32</v>
      </c>
      <c r="Q62" s="225">
        <f t="shared" si="39"/>
        <v>-46430.75</v>
      </c>
      <c r="R62" s="227">
        <f t="shared" si="40"/>
        <v>0.20515970869025624</v>
      </c>
      <c r="S62" s="225">
        <f>-Out!P271-Out!P276</f>
        <v>-15194.990000000002</v>
      </c>
      <c r="T62" s="225">
        <f>-Nov!P274-Nov!P279</f>
        <v>-14945.45</v>
      </c>
      <c r="U62" s="225">
        <f>-Dez!P279-Dez!P284</f>
        <v>-20444.02</v>
      </c>
      <c r="V62" s="225">
        <f t="shared" si="41"/>
        <v>-50584.460000000006</v>
      </c>
      <c r="W62" s="227">
        <f t="shared" si="42"/>
        <v>0.22351336297289878</v>
      </c>
      <c r="X62" s="225">
        <f t="shared" si="43"/>
        <v>-201192.08000000002</v>
      </c>
      <c r="Y62" s="227">
        <f t="shared" si="44"/>
        <v>0.88899077709463514</v>
      </c>
      <c r="Z62" s="41"/>
    </row>
    <row r="63" spans="1:26" s="9" customFormat="1" x14ac:dyDescent="0.25">
      <c r="A63" s="223" t="s">
        <v>123</v>
      </c>
      <c r="B63" s="224" t="s">
        <v>124</v>
      </c>
      <c r="C63" s="225">
        <v>-91650</v>
      </c>
      <c r="D63" s="226">
        <f>-Jan!O310</f>
        <v>-7019.02</v>
      </c>
      <c r="E63" s="226">
        <f>-Fev!P309</f>
        <v>-7019.02</v>
      </c>
      <c r="F63" s="226">
        <f>-Mar!M262</f>
        <v>-7019.02</v>
      </c>
      <c r="G63" s="226">
        <f t="shared" si="35"/>
        <v>-21057.06</v>
      </c>
      <c r="H63" s="227">
        <f t="shared" si="36"/>
        <v>0.22975515548281508</v>
      </c>
      <c r="I63" s="225">
        <f>-Abr!L256</f>
        <v>-7019.02</v>
      </c>
      <c r="J63" s="225">
        <f>-Mai!P248</f>
        <v>-7019.02</v>
      </c>
      <c r="K63" s="225">
        <f>-Jun!P246</f>
        <v>-7019.02</v>
      </c>
      <c r="L63" s="225">
        <f t="shared" si="37"/>
        <v>-21057.06</v>
      </c>
      <c r="M63" s="227">
        <f t="shared" si="38"/>
        <v>0.22975515548281508</v>
      </c>
      <c r="N63" s="225">
        <f>-Jul!P246</f>
        <v>-7019.02</v>
      </c>
      <c r="O63" s="225">
        <f>-Ago!P245</f>
        <v>-7019.02</v>
      </c>
      <c r="P63" s="225">
        <f>-Set!L246</f>
        <v>-2386.46</v>
      </c>
      <c r="Q63" s="225">
        <f t="shared" si="39"/>
        <v>-16424.5</v>
      </c>
      <c r="R63" s="227">
        <f t="shared" si="40"/>
        <v>0.17920894708128751</v>
      </c>
      <c r="S63" s="225">
        <f>-Out!P268</f>
        <v>-2782.57</v>
      </c>
      <c r="T63" s="225">
        <f>-Nov!P271</f>
        <v>-4173.8599999999997</v>
      </c>
      <c r="U63" s="225">
        <f>-Dez!P276</f>
        <v>-4173.8599999999997</v>
      </c>
      <c r="V63" s="225">
        <f t="shared" si="41"/>
        <v>-11130.29</v>
      </c>
      <c r="W63" s="227">
        <f t="shared" si="42"/>
        <v>0.12144342607746864</v>
      </c>
      <c r="X63" s="225">
        <f t="shared" si="43"/>
        <v>-69668.91</v>
      </c>
      <c r="Y63" s="227">
        <f t="shared" si="44"/>
        <v>0.76016268412438626</v>
      </c>
      <c r="Z63" s="41"/>
    </row>
    <row r="64" spans="1:26" s="9" customFormat="1" x14ac:dyDescent="0.25">
      <c r="A64" s="223" t="s">
        <v>125</v>
      </c>
      <c r="B64" s="224" t="s">
        <v>126</v>
      </c>
      <c r="C64" s="225">
        <v>-70000</v>
      </c>
      <c r="D64" s="226">
        <f>-Jan!O312</f>
        <v>-13975.2</v>
      </c>
      <c r="E64" s="226">
        <f>-Fev!P311</f>
        <v>0</v>
      </c>
      <c r="F64" s="226">
        <v>0</v>
      </c>
      <c r="G64" s="226">
        <f t="shared" si="35"/>
        <v>-13975.2</v>
      </c>
      <c r="H64" s="227">
        <f t="shared" si="36"/>
        <v>0.19964571428571429</v>
      </c>
      <c r="I64" s="225">
        <v>0</v>
      </c>
      <c r="J64" s="225">
        <f>-Mai!P250</f>
        <v>0</v>
      </c>
      <c r="K64" s="225">
        <v>0</v>
      </c>
      <c r="L64" s="225">
        <f t="shared" si="37"/>
        <v>0</v>
      </c>
      <c r="M64" s="227">
        <f t="shared" si="38"/>
        <v>0</v>
      </c>
      <c r="N64" s="225">
        <f>-Jul!P248</f>
        <v>0</v>
      </c>
      <c r="O64" s="225">
        <f>-Ago!P247</f>
        <v>0</v>
      </c>
      <c r="P64" s="225">
        <f>-Set!L248</f>
        <v>-7295.63</v>
      </c>
      <c r="Q64" s="225">
        <f t="shared" si="39"/>
        <v>-7295.63</v>
      </c>
      <c r="R64" s="227">
        <f t="shared" si="40"/>
        <v>0.10422328571428571</v>
      </c>
      <c r="S64" s="225">
        <f>-Out!P270</f>
        <v>-5471.72</v>
      </c>
      <c r="T64" s="225">
        <f>-Nov!P273</f>
        <v>-3647.81</v>
      </c>
      <c r="U64" s="225">
        <f>-Dez!P278</f>
        <v>-1823.92</v>
      </c>
      <c r="V64" s="225">
        <f t="shared" si="41"/>
        <v>-10943.45</v>
      </c>
      <c r="W64" s="227">
        <f t="shared" si="42"/>
        <v>0.156335</v>
      </c>
      <c r="X64" s="225">
        <f t="shared" si="43"/>
        <v>-32214.280000000002</v>
      </c>
      <c r="Y64" s="227">
        <f t="shared" si="44"/>
        <v>0.46020400000000006</v>
      </c>
      <c r="Z64" s="41"/>
    </row>
    <row r="65" spans="1:26" s="9" customFormat="1" x14ac:dyDescent="0.25">
      <c r="A65" s="223" t="s">
        <v>127</v>
      </c>
      <c r="B65" s="224" t="s">
        <v>128</v>
      </c>
      <c r="C65" s="225">
        <v>-92096.77</v>
      </c>
      <c r="D65" s="226">
        <f>-Jan!O315</f>
        <v>-2090.34</v>
      </c>
      <c r="E65" s="226">
        <f>-Fev!P314</f>
        <v>-1995.46</v>
      </c>
      <c r="F65" s="226">
        <f>-Mar!M267</f>
        <v>-67687.960000000006</v>
      </c>
      <c r="G65" s="226">
        <f t="shared" si="35"/>
        <v>-71773.760000000009</v>
      </c>
      <c r="H65" s="227">
        <f t="shared" si="36"/>
        <v>0.77932982883113067</v>
      </c>
      <c r="I65" s="225">
        <f>-Abr!L261</f>
        <v>-9015.4599999999991</v>
      </c>
      <c r="J65" s="225">
        <f>-Mai!P253</f>
        <v>-1995.46</v>
      </c>
      <c r="K65" s="225">
        <f>-Jun!P251</f>
        <v>-41995.46</v>
      </c>
      <c r="L65" s="225">
        <f t="shared" si="37"/>
        <v>-53006.38</v>
      </c>
      <c r="M65" s="227">
        <f t="shared" si="38"/>
        <v>0.5755509123718453</v>
      </c>
      <c r="N65" s="225">
        <f>-Jul!P251</f>
        <v>-52130.01</v>
      </c>
      <c r="O65" s="225">
        <f>-Ago!P250</f>
        <v>-41995.46</v>
      </c>
      <c r="P65" s="225">
        <f>-Set!L251</f>
        <v>-1549.96</v>
      </c>
      <c r="Q65" s="225">
        <f t="shared" si="39"/>
        <v>-95675.430000000008</v>
      </c>
      <c r="R65" s="227">
        <f t="shared" si="40"/>
        <v>1.0388576059725005</v>
      </c>
      <c r="S65" s="225">
        <f>-Out!P273</f>
        <v>-1651.96</v>
      </c>
      <c r="T65" s="225">
        <f>-Nov!P276</f>
        <v>-2077.81</v>
      </c>
      <c r="U65" s="225">
        <f>-Dez!P281</f>
        <v>-1549.96</v>
      </c>
      <c r="V65" s="225">
        <f t="shared" si="41"/>
        <v>-5279.73</v>
      </c>
      <c r="W65" s="227">
        <f t="shared" si="42"/>
        <v>5.7328069160297361E-2</v>
      </c>
      <c r="X65" s="225">
        <f t="shared" si="43"/>
        <v>-225735.30000000002</v>
      </c>
      <c r="Y65" s="227">
        <f t="shared" si="44"/>
        <v>2.4510664163357738</v>
      </c>
      <c r="Z65" s="41"/>
    </row>
    <row r="66" spans="1:26" s="6" customFormat="1" x14ac:dyDescent="0.25">
      <c r="A66" s="218" t="s">
        <v>129</v>
      </c>
      <c r="B66" s="219" t="s">
        <v>130</v>
      </c>
      <c r="C66" s="220">
        <f>C67+C68+C74+C75+C76+C77+C78+C79+C80+C84+C85+C86</f>
        <v>-1728617.1786333334</v>
      </c>
      <c r="D66" s="221">
        <f>D67+D68+D74+D75+D76+D77+D78+D79+D80+D84+D85+D86</f>
        <v>-251035.90000000002</v>
      </c>
      <c r="E66" s="221">
        <f t="shared" ref="E66:U66" si="52">E67+E68+E74+E75+E76+E77+E78+E79+E80+E84+E85+E86</f>
        <v>-127651.77000000002</v>
      </c>
      <c r="F66" s="221">
        <f t="shared" si="52"/>
        <v>-67511.110000000015</v>
      </c>
      <c r="G66" s="221">
        <f t="shared" si="35"/>
        <v>-446198.78</v>
      </c>
      <c r="H66" s="222">
        <f t="shared" si="36"/>
        <v>0.25812469383925157</v>
      </c>
      <c r="I66" s="220">
        <f t="shared" si="52"/>
        <v>-93255.02</v>
      </c>
      <c r="J66" s="220">
        <f t="shared" si="52"/>
        <v>-93328.62000000001</v>
      </c>
      <c r="K66" s="220">
        <f t="shared" si="52"/>
        <v>-118270.86</v>
      </c>
      <c r="L66" s="220">
        <f t="shared" si="37"/>
        <v>-304854.5</v>
      </c>
      <c r="M66" s="222">
        <f t="shared" si="38"/>
        <v>0.17635743978954427</v>
      </c>
      <c r="N66" s="220">
        <f t="shared" si="52"/>
        <v>-86748.71</v>
      </c>
      <c r="O66" s="220">
        <f t="shared" si="52"/>
        <v>-80051.83</v>
      </c>
      <c r="P66" s="220">
        <f t="shared" si="52"/>
        <v>-63561.299999999988</v>
      </c>
      <c r="Q66" s="220">
        <f t="shared" si="39"/>
        <v>-230361.84</v>
      </c>
      <c r="R66" s="222">
        <f t="shared" si="40"/>
        <v>0.13326365307912014</v>
      </c>
      <c r="S66" s="220">
        <f t="shared" si="52"/>
        <v>-74551.340000000011</v>
      </c>
      <c r="T66" s="220">
        <f t="shared" si="52"/>
        <v>-83486.98000000001</v>
      </c>
      <c r="U66" s="220">
        <f t="shared" si="52"/>
        <v>-74296.33</v>
      </c>
      <c r="V66" s="220">
        <f t="shared" si="41"/>
        <v>-232334.65000000002</v>
      </c>
      <c r="W66" s="222">
        <f t="shared" si="42"/>
        <v>0.13440491791461123</v>
      </c>
      <c r="X66" s="220">
        <f t="shared" si="43"/>
        <v>-1213749.77</v>
      </c>
      <c r="Y66" s="222">
        <f t="shared" si="44"/>
        <v>0.70215070462252716</v>
      </c>
      <c r="Z66" s="41"/>
    </row>
    <row r="67" spans="1:26" s="9" customFormat="1" x14ac:dyDescent="0.25">
      <c r="A67" s="223" t="s">
        <v>131</v>
      </c>
      <c r="B67" s="224" t="s">
        <v>132</v>
      </c>
      <c r="C67" s="225">
        <v>0</v>
      </c>
      <c r="D67" s="226">
        <v>0</v>
      </c>
      <c r="E67" s="226">
        <v>0</v>
      </c>
      <c r="F67" s="226">
        <v>0</v>
      </c>
      <c r="G67" s="226">
        <f t="shared" si="35"/>
        <v>0</v>
      </c>
      <c r="H67" s="227" t="str">
        <f t="shared" si="36"/>
        <v>-</v>
      </c>
      <c r="I67" s="225">
        <v>0</v>
      </c>
      <c r="J67" s="225">
        <v>0</v>
      </c>
      <c r="K67" s="225">
        <v>0</v>
      </c>
      <c r="L67" s="225">
        <f t="shared" si="37"/>
        <v>0</v>
      </c>
      <c r="M67" s="227" t="str">
        <f t="shared" si="38"/>
        <v>-</v>
      </c>
      <c r="N67" s="225">
        <v>0</v>
      </c>
      <c r="O67" s="225">
        <v>0</v>
      </c>
      <c r="P67" s="225">
        <v>0</v>
      </c>
      <c r="Q67" s="225">
        <f t="shared" si="39"/>
        <v>0</v>
      </c>
      <c r="R67" s="227" t="str">
        <f t="shared" si="40"/>
        <v>-</v>
      </c>
      <c r="S67" s="225">
        <v>0</v>
      </c>
      <c r="T67" s="225">
        <v>0</v>
      </c>
      <c r="U67" s="225">
        <v>0</v>
      </c>
      <c r="V67" s="225">
        <f t="shared" si="41"/>
        <v>0</v>
      </c>
      <c r="W67" s="227" t="str">
        <f t="shared" si="42"/>
        <v>-</v>
      </c>
      <c r="X67" s="225">
        <f t="shared" si="43"/>
        <v>0</v>
      </c>
      <c r="Y67" s="227" t="str">
        <f t="shared" si="44"/>
        <v>-</v>
      </c>
      <c r="Z67" s="41"/>
    </row>
    <row r="68" spans="1:26" s="9" customFormat="1" x14ac:dyDescent="0.25">
      <c r="A68" s="223" t="s">
        <v>133</v>
      </c>
      <c r="B68" s="224" t="s">
        <v>134</v>
      </c>
      <c r="C68" s="220">
        <f>SUM(C69:C73)</f>
        <v>-1002848.463</v>
      </c>
      <c r="D68" s="221">
        <f>SUM(D69:D73)</f>
        <v>-76424.37000000001</v>
      </c>
      <c r="E68" s="221">
        <f t="shared" ref="E68:U68" si="53">SUM(E69:E73)</f>
        <v>-87746.150000000009</v>
      </c>
      <c r="F68" s="221">
        <f t="shared" si="53"/>
        <v>-76087.87000000001</v>
      </c>
      <c r="G68" s="221">
        <f t="shared" si="35"/>
        <v>-240258.39</v>
      </c>
      <c r="H68" s="222">
        <f t="shared" si="36"/>
        <v>0.23957596672310003</v>
      </c>
      <c r="I68" s="220">
        <f t="shared" si="53"/>
        <v>-64028.08</v>
      </c>
      <c r="J68" s="220">
        <f t="shared" si="53"/>
        <v>-55950.68</v>
      </c>
      <c r="K68" s="220">
        <f t="shared" si="53"/>
        <v>-53684.32</v>
      </c>
      <c r="L68" s="220">
        <f t="shared" si="37"/>
        <v>-173663.08000000002</v>
      </c>
      <c r="M68" s="222">
        <f t="shared" si="38"/>
        <v>0.17316981219723923</v>
      </c>
      <c r="N68" s="220">
        <f t="shared" si="53"/>
        <v>-58702.350000000006</v>
      </c>
      <c r="O68" s="220">
        <f t="shared" si="53"/>
        <v>-24496.360000000004</v>
      </c>
      <c r="P68" s="220">
        <f t="shared" si="53"/>
        <v>-38403.369999999995</v>
      </c>
      <c r="Q68" s="220">
        <f t="shared" si="39"/>
        <v>-121602.08</v>
      </c>
      <c r="R68" s="222">
        <f t="shared" si="40"/>
        <v>0.12125668481978817</v>
      </c>
      <c r="S68" s="220">
        <f t="shared" si="53"/>
        <v>-31482.38</v>
      </c>
      <c r="T68" s="220">
        <f t="shared" si="53"/>
        <v>-31236.400000000001</v>
      </c>
      <c r="U68" s="220">
        <f t="shared" si="53"/>
        <v>-37328.31</v>
      </c>
      <c r="V68" s="220">
        <f t="shared" si="41"/>
        <v>-100047.09</v>
      </c>
      <c r="W68" s="222">
        <f t="shared" si="42"/>
        <v>9.9762919016409754E-2</v>
      </c>
      <c r="X68" s="220">
        <f t="shared" si="43"/>
        <v>-635570.64</v>
      </c>
      <c r="Y68" s="222">
        <f t="shared" si="44"/>
        <v>0.63376538275653715</v>
      </c>
      <c r="Z68" s="41"/>
    </row>
    <row r="69" spans="1:26" s="9" customFormat="1" x14ac:dyDescent="0.25">
      <c r="A69" s="223" t="s">
        <v>135</v>
      </c>
      <c r="B69" s="224" t="s">
        <v>136</v>
      </c>
      <c r="C69" s="225">
        <v>-385089.56</v>
      </c>
      <c r="D69" s="226">
        <f>-Jan!O329</f>
        <v>-32153.18</v>
      </c>
      <c r="E69" s="226">
        <f>-Fev!P328</f>
        <v>-31168.12</v>
      </c>
      <c r="F69" s="226">
        <f>-Mar!M281</f>
        <v>-28212.95</v>
      </c>
      <c r="G69" s="226">
        <f t="shared" si="35"/>
        <v>-91534.25</v>
      </c>
      <c r="H69" s="227">
        <f t="shared" si="36"/>
        <v>0.23769600505399316</v>
      </c>
      <c r="I69" s="225">
        <f>-Abr!L275</f>
        <v>-33888.36</v>
      </c>
      <c r="J69" s="225">
        <f>-Mai!P267</f>
        <v>-31455.439999999999</v>
      </c>
      <c r="K69" s="225">
        <f>-Jun!P265</f>
        <v>-31455.439999999999</v>
      </c>
      <c r="L69" s="225">
        <f t="shared" si="37"/>
        <v>-96799.24</v>
      </c>
      <c r="M69" s="227">
        <f t="shared" si="38"/>
        <v>0.25136812330097968</v>
      </c>
      <c r="N69" s="225">
        <f>-Jul!P265</f>
        <v>-35247.08</v>
      </c>
      <c r="O69" s="225">
        <f>-Ago!P264</f>
        <v>0</v>
      </c>
      <c r="P69" s="225">
        <f>-Set!L265</f>
        <v>-16761.61</v>
      </c>
      <c r="Q69" s="225">
        <f t="shared" si="39"/>
        <v>-52008.69</v>
      </c>
      <c r="R69" s="227">
        <f t="shared" si="40"/>
        <v>0.13505608928998231</v>
      </c>
      <c r="S69" s="225">
        <f>-Out!P287</f>
        <v>-8553.51</v>
      </c>
      <c r="T69" s="225">
        <f>-Nov!P290</f>
        <v>-11048.77</v>
      </c>
      <c r="U69" s="225">
        <f>-Dez!P295</f>
        <v>-11939.83</v>
      </c>
      <c r="V69" s="225">
        <f t="shared" si="41"/>
        <v>-31542.11</v>
      </c>
      <c r="W69" s="227">
        <f t="shared" si="42"/>
        <v>8.1908504608642213E-2</v>
      </c>
      <c r="X69" s="225">
        <f t="shared" si="43"/>
        <v>-271884.28999999998</v>
      </c>
      <c r="Y69" s="227">
        <f t="shared" si="44"/>
        <v>0.70602872225359725</v>
      </c>
      <c r="Z69" s="41"/>
    </row>
    <row r="70" spans="1:26" s="9" customFormat="1" x14ac:dyDescent="0.25">
      <c r="A70" s="223" t="s">
        <v>137</v>
      </c>
      <c r="B70" s="224" t="s">
        <v>138</v>
      </c>
      <c r="C70" s="225">
        <v>-453177.32500000001</v>
      </c>
      <c r="D70" s="226">
        <f>-Jan!O327</f>
        <v>-34389.230000000003</v>
      </c>
      <c r="E70" s="226">
        <f>-Fev!P326</f>
        <v>-44873.22</v>
      </c>
      <c r="F70" s="226">
        <f>-Mar!M279</f>
        <v>-34947.74</v>
      </c>
      <c r="G70" s="226">
        <f t="shared" si="35"/>
        <v>-114210.19</v>
      </c>
      <c r="H70" s="227">
        <f t="shared" si="36"/>
        <v>0.25202097214374086</v>
      </c>
      <c r="I70" s="225">
        <f>-Abr!L273</f>
        <v>-21222.93</v>
      </c>
      <c r="J70" s="225">
        <f>-Mai!P265</f>
        <v>-15698.38</v>
      </c>
      <c r="K70" s="225">
        <f>-Jun!P263</f>
        <v>-13526.52</v>
      </c>
      <c r="L70" s="225">
        <f t="shared" si="37"/>
        <v>-50447.83</v>
      </c>
      <c r="M70" s="227">
        <f t="shared" si="38"/>
        <v>0.11132028726282808</v>
      </c>
      <c r="N70" s="225">
        <f>-Jul!P263</f>
        <v>-14507.87</v>
      </c>
      <c r="O70" s="225">
        <f>-Ago!P262</f>
        <v>-15711.2</v>
      </c>
      <c r="P70" s="225">
        <f>-Set!L263</f>
        <v>-12939.03</v>
      </c>
      <c r="Q70" s="225">
        <f t="shared" si="39"/>
        <v>-43158.1</v>
      </c>
      <c r="R70" s="227">
        <f t="shared" si="40"/>
        <v>9.5234464787045545E-2</v>
      </c>
      <c r="S70" s="225">
        <f>-Out!P285</f>
        <v>-13946.18</v>
      </c>
      <c r="T70" s="225">
        <f>-Nov!P288</f>
        <v>-10529.42</v>
      </c>
      <c r="U70" s="225">
        <f>-Dez!P293</f>
        <v>-15846.54</v>
      </c>
      <c r="V70" s="225">
        <f t="shared" si="41"/>
        <v>-40322.14</v>
      </c>
      <c r="W70" s="227">
        <f t="shared" si="42"/>
        <v>8.8976517084123741E-2</v>
      </c>
      <c r="X70" s="225">
        <f t="shared" si="43"/>
        <v>-248138.26</v>
      </c>
      <c r="Y70" s="227">
        <f t="shared" si="44"/>
        <v>0.54755224127773827</v>
      </c>
      <c r="Z70" s="41"/>
    </row>
    <row r="71" spans="1:26" s="9" customFormat="1" x14ac:dyDescent="0.25">
      <c r="A71" s="223" t="s">
        <v>139</v>
      </c>
      <c r="B71" s="224" t="s">
        <v>140</v>
      </c>
      <c r="C71" s="225">
        <v>0</v>
      </c>
      <c r="D71" s="226">
        <v>0</v>
      </c>
      <c r="E71" s="226">
        <v>0</v>
      </c>
      <c r="F71" s="226">
        <v>0</v>
      </c>
      <c r="G71" s="226">
        <f t="shared" si="35"/>
        <v>0</v>
      </c>
      <c r="H71" s="227" t="str">
        <f t="shared" si="36"/>
        <v>-</v>
      </c>
      <c r="I71" s="225">
        <v>0</v>
      </c>
      <c r="J71" s="225">
        <v>0</v>
      </c>
      <c r="K71" s="225">
        <v>0</v>
      </c>
      <c r="L71" s="225">
        <f t="shared" si="37"/>
        <v>0</v>
      </c>
      <c r="M71" s="227" t="str">
        <f t="shared" si="38"/>
        <v>-</v>
      </c>
      <c r="N71" s="225">
        <v>0</v>
      </c>
      <c r="O71" s="225">
        <v>0</v>
      </c>
      <c r="P71" s="225">
        <v>0</v>
      </c>
      <c r="Q71" s="225">
        <f t="shared" si="39"/>
        <v>0</v>
      </c>
      <c r="R71" s="227" t="str">
        <f t="shared" si="40"/>
        <v>-</v>
      </c>
      <c r="S71" s="225">
        <v>0</v>
      </c>
      <c r="T71" s="225">
        <v>0</v>
      </c>
      <c r="U71" s="225">
        <v>0</v>
      </c>
      <c r="V71" s="225">
        <f t="shared" si="41"/>
        <v>0</v>
      </c>
      <c r="W71" s="227" t="str">
        <f t="shared" si="42"/>
        <v>-</v>
      </c>
      <c r="X71" s="225">
        <f t="shared" si="43"/>
        <v>0</v>
      </c>
      <c r="Y71" s="227" t="str">
        <f t="shared" si="44"/>
        <v>-</v>
      </c>
      <c r="Z71" s="41"/>
    </row>
    <row r="72" spans="1:26" s="9" customFormat="1" x14ac:dyDescent="0.25">
      <c r="A72" s="223" t="s">
        <v>141</v>
      </c>
      <c r="B72" s="224" t="s">
        <v>142</v>
      </c>
      <c r="C72" s="225">
        <v>-90364.334666666662</v>
      </c>
      <c r="D72" s="226">
        <f>-Jan!O328</f>
        <v>-6043.6</v>
      </c>
      <c r="E72" s="226">
        <f>-Fev!P327</f>
        <v>-6043.6</v>
      </c>
      <c r="F72" s="226">
        <f>-Mar!M280</f>
        <v>-6043.6</v>
      </c>
      <c r="G72" s="226">
        <f t="shared" si="35"/>
        <v>-18130.800000000003</v>
      </c>
      <c r="H72" s="227">
        <f t="shared" si="36"/>
        <v>0.2006411054414374</v>
      </c>
      <c r="I72" s="225">
        <f>-Abr!L274</f>
        <v>-6043.6</v>
      </c>
      <c r="J72" s="225">
        <f>-Mai!P266</f>
        <v>-6043.6</v>
      </c>
      <c r="K72" s="225">
        <f>-Jun!P264</f>
        <v>-6043.6</v>
      </c>
      <c r="L72" s="225">
        <f t="shared" si="37"/>
        <v>-18130.800000000003</v>
      </c>
      <c r="M72" s="227">
        <f t="shared" si="38"/>
        <v>0.2006411054414374</v>
      </c>
      <c r="N72" s="225">
        <f>-Jul!P264</f>
        <v>-6043.6</v>
      </c>
      <c r="O72" s="225">
        <f>-Ago!P263</f>
        <v>-6043.6</v>
      </c>
      <c r="P72" s="225">
        <f>-Set!L264</f>
        <v>-6043.6</v>
      </c>
      <c r="Q72" s="225">
        <f t="shared" si="39"/>
        <v>-18130.800000000003</v>
      </c>
      <c r="R72" s="227">
        <f t="shared" si="40"/>
        <v>0.2006411054414374</v>
      </c>
      <c r="S72" s="225">
        <f>-Out!P286</f>
        <v>-6043.6</v>
      </c>
      <c r="T72" s="225">
        <f>-Nov!P289</f>
        <v>-6043.6</v>
      </c>
      <c r="U72" s="225">
        <f>-Dez!P294</f>
        <v>-6043.6</v>
      </c>
      <c r="V72" s="225">
        <f t="shared" si="41"/>
        <v>-18130.800000000003</v>
      </c>
      <c r="W72" s="227">
        <f t="shared" si="42"/>
        <v>0.2006411054414374</v>
      </c>
      <c r="X72" s="225">
        <f t="shared" si="43"/>
        <v>-72523.200000000012</v>
      </c>
      <c r="Y72" s="227">
        <f t="shared" si="44"/>
        <v>0.8025644217657496</v>
      </c>
      <c r="Z72" s="41"/>
    </row>
    <row r="73" spans="1:26" s="9" customFormat="1" x14ac:dyDescent="0.25">
      <c r="A73" s="223" t="s">
        <v>143</v>
      </c>
      <c r="B73" s="224" t="s">
        <v>144</v>
      </c>
      <c r="C73" s="225">
        <v>-74217.243333333317</v>
      </c>
      <c r="D73" s="226">
        <f>-Jan!O330</f>
        <v>-3838.36</v>
      </c>
      <c r="E73" s="226">
        <f>-Fev!P329</f>
        <v>-5661.21</v>
      </c>
      <c r="F73" s="226">
        <f>-Mar!M282</f>
        <v>-6883.58</v>
      </c>
      <c r="G73" s="226">
        <f t="shared" si="35"/>
        <v>-16383.15</v>
      </c>
      <c r="H73" s="227">
        <f t="shared" si="36"/>
        <v>0.22074587069231399</v>
      </c>
      <c r="I73" s="225">
        <f>-Abr!L276</f>
        <v>-2873.19</v>
      </c>
      <c r="J73" s="225">
        <f>-Mai!P268</f>
        <v>-2753.26</v>
      </c>
      <c r="K73" s="225">
        <f>-Jun!P266</f>
        <v>-2658.76</v>
      </c>
      <c r="L73" s="225">
        <f t="shared" si="37"/>
        <v>-8285.2100000000009</v>
      </c>
      <c r="M73" s="227">
        <f t="shared" si="38"/>
        <v>0.11163456937882318</v>
      </c>
      <c r="N73" s="225">
        <f>-Jul!P266</f>
        <v>-2903.8</v>
      </c>
      <c r="O73" s="225">
        <f>-Ago!P265</f>
        <v>-2741.56</v>
      </c>
      <c r="P73" s="225">
        <f>-Set!L266</f>
        <v>-2659.13</v>
      </c>
      <c r="Q73" s="225">
        <f t="shared" si="39"/>
        <v>-8304.4900000000016</v>
      </c>
      <c r="R73" s="227">
        <f t="shared" si="40"/>
        <v>0.11189434728398477</v>
      </c>
      <c r="S73" s="225">
        <f>-Out!P288</f>
        <v>-2939.09</v>
      </c>
      <c r="T73" s="225">
        <f>-Nov!P291</f>
        <v>-3614.61</v>
      </c>
      <c r="U73" s="225">
        <f>-Dez!P296</f>
        <v>-3498.34</v>
      </c>
      <c r="V73" s="225">
        <f t="shared" si="41"/>
        <v>-10052.040000000001</v>
      </c>
      <c r="W73" s="227">
        <f t="shared" si="42"/>
        <v>0.13544076212657324</v>
      </c>
      <c r="X73" s="225">
        <f t="shared" si="43"/>
        <v>-43024.890000000007</v>
      </c>
      <c r="Y73" s="227">
        <f t="shared" si="44"/>
        <v>0.57971554948169524</v>
      </c>
      <c r="Z73" s="41"/>
    </row>
    <row r="74" spans="1:26" s="9" customFormat="1" x14ac:dyDescent="0.25">
      <c r="A74" s="223" t="s">
        <v>145</v>
      </c>
      <c r="B74" s="224" t="s">
        <v>146</v>
      </c>
      <c r="C74" s="225">
        <v>-20000</v>
      </c>
      <c r="D74" s="226">
        <v>0</v>
      </c>
      <c r="E74" s="226">
        <f>-Fev!P331</f>
        <v>-4290</v>
      </c>
      <c r="F74" s="226">
        <f>-Mar!M284</f>
        <v>-7450.55</v>
      </c>
      <c r="G74" s="226">
        <f t="shared" si="35"/>
        <v>-11740.55</v>
      </c>
      <c r="H74" s="227">
        <f t="shared" si="36"/>
        <v>0.58702749999999992</v>
      </c>
      <c r="I74" s="225">
        <v>0</v>
      </c>
      <c r="J74" s="225">
        <f>-Mai!P270</f>
        <v>0</v>
      </c>
      <c r="K74" s="225">
        <v>0</v>
      </c>
      <c r="L74" s="225">
        <f t="shared" si="37"/>
        <v>0</v>
      </c>
      <c r="M74" s="227">
        <f t="shared" si="38"/>
        <v>0</v>
      </c>
      <c r="N74" s="225">
        <v>0</v>
      </c>
      <c r="O74" s="225">
        <v>0</v>
      </c>
      <c r="P74" s="225">
        <v>0</v>
      </c>
      <c r="Q74" s="225">
        <f t="shared" si="39"/>
        <v>0</v>
      </c>
      <c r="R74" s="227">
        <f t="shared" si="40"/>
        <v>0</v>
      </c>
      <c r="S74" s="225">
        <f>-Out!P290</f>
        <v>0</v>
      </c>
      <c r="T74" s="225">
        <f>-Nov!P293</f>
        <v>-3102</v>
      </c>
      <c r="U74" s="225">
        <f>-Dez!P298</f>
        <v>-605</v>
      </c>
      <c r="V74" s="225">
        <f t="shared" si="41"/>
        <v>-3707</v>
      </c>
      <c r="W74" s="227">
        <f t="shared" si="42"/>
        <v>0.18534999999999999</v>
      </c>
      <c r="X74" s="225">
        <f t="shared" si="43"/>
        <v>-15447.55</v>
      </c>
      <c r="Y74" s="227">
        <f t="shared" si="44"/>
        <v>0.77237749999999994</v>
      </c>
      <c r="Z74" s="41"/>
    </row>
    <row r="75" spans="1:26" s="9" customFormat="1" x14ac:dyDescent="0.25">
      <c r="A75" s="223" t="s">
        <v>147</v>
      </c>
      <c r="B75" s="224" t="s">
        <v>148</v>
      </c>
      <c r="C75" s="225">
        <v>-10000</v>
      </c>
      <c r="D75" s="226">
        <v>0</v>
      </c>
      <c r="E75" s="226">
        <v>0</v>
      </c>
      <c r="F75" s="226">
        <v>0</v>
      </c>
      <c r="G75" s="226">
        <f t="shared" si="35"/>
        <v>0</v>
      </c>
      <c r="H75" s="227">
        <f t="shared" si="36"/>
        <v>0</v>
      </c>
      <c r="I75" s="225">
        <v>0</v>
      </c>
      <c r="J75" s="225">
        <v>0</v>
      </c>
      <c r="K75" s="225">
        <v>0</v>
      </c>
      <c r="L75" s="225">
        <f t="shared" si="37"/>
        <v>0</v>
      </c>
      <c r="M75" s="227">
        <f t="shared" si="38"/>
        <v>0</v>
      </c>
      <c r="N75" s="225">
        <v>0</v>
      </c>
      <c r="O75" s="225">
        <v>0</v>
      </c>
      <c r="P75" s="225">
        <v>0</v>
      </c>
      <c r="Q75" s="225">
        <f t="shared" si="39"/>
        <v>0</v>
      </c>
      <c r="R75" s="227">
        <f t="shared" si="40"/>
        <v>0</v>
      </c>
      <c r="S75" s="225">
        <v>0</v>
      </c>
      <c r="T75" s="225">
        <v>0</v>
      </c>
      <c r="U75" s="225">
        <v>0</v>
      </c>
      <c r="V75" s="225">
        <f t="shared" si="41"/>
        <v>0</v>
      </c>
      <c r="W75" s="227">
        <f t="shared" si="42"/>
        <v>0</v>
      </c>
      <c r="X75" s="225">
        <f t="shared" si="43"/>
        <v>0</v>
      </c>
      <c r="Y75" s="227">
        <f t="shared" si="44"/>
        <v>0</v>
      </c>
      <c r="Z75" s="41"/>
    </row>
    <row r="76" spans="1:26" s="9" customFormat="1" x14ac:dyDescent="0.25">
      <c r="A76" s="223" t="s">
        <v>149</v>
      </c>
      <c r="B76" s="224" t="s">
        <v>150</v>
      </c>
      <c r="C76" s="225">
        <v>-281973.97749999998</v>
      </c>
      <c r="D76" s="226">
        <f>-Jan!O332</f>
        <v>-28124.89</v>
      </c>
      <c r="E76" s="226">
        <f>-Fev!P334</f>
        <v>-11999.94</v>
      </c>
      <c r="F76" s="226">
        <f>-Mar!M288</f>
        <v>-30414.33</v>
      </c>
      <c r="G76" s="226">
        <f t="shared" si="35"/>
        <v>-70539.16</v>
      </c>
      <c r="H76" s="227">
        <f t="shared" si="36"/>
        <v>0.25016194978488754</v>
      </c>
      <c r="I76" s="225">
        <f>-Abr!L282</f>
        <v>-8910</v>
      </c>
      <c r="J76" s="225">
        <f>-Mai!P274</f>
        <v>-7547.9</v>
      </c>
      <c r="K76" s="225">
        <f>-Jun!P272</f>
        <v>-17165.099999999999</v>
      </c>
      <c r="L76" s="225">
        <f t="shared" si="37"/>
        <v>-33623</v>
      </c>
      <c r="M76" s="227">
        <f t="shared" si="38"/>
        <v>0.11924149986500085</v>
      </c>
      <c r="N76" s="225">
        <f>-Jul!P272</f>
        <v>-6147.96</v>
      </c>
      <c r="O76" s="225">
        <f>-Ago!P271</f>
        <v>-25026.959999999999</v>
      </c>
      <c r="P76" s="225">
        <f>-Set!L272</f>
        <v>-7947.19</v>
      </c>
      <c r="Q76" s="225">
        <f t="shared" si="39"/>
        <v>-39122.11</v>
      </c>
      <c r="R76" s="227">
        <f t="shared" si="40"/>
        <v>0.13874368956617639</v>
      </c>
      <c r="S76" s="225">
        <f>-Out!P294</f>
        <v>-23770.78</v>
      </c>
      <c r="T76" s="225">
        <f>-Nov!P297</f>
        <v>-12275.34</v>
      </c>
      <c r="U76" s="225">
        <f>-Dez!P302</f>
        <v>-3484.1</v>
      </c>
      <c r="V76" s="225">
        <f t="shared" si="41"/>
        <v>-39530.219999999994</v>
      </c>
      <c r="W76" s="227">
        <f t="shared" si="42"/>
        <v>0.14019102170518552</v>
      </c>
      <c r="X76" s="225">
        <f t="shared" si="43"/>
        <v>-182814.49000000002</v>
      </c>
      <c r="Y76" s="227">
        <f t="shared" si="44"/>
        <v>0.64833816092125041</v>
      </c>
      <c r="Z76" s="41"/>
    </row>
    <row r="77" spans="1:26" s="9" customFormat="1" x14ac:dyDescent="0.25">
      <c r="A77" s="223" t="s">
        <v>151</v>
      </c>
      <c r="B77" s="224" t="s">
        <v>152</v>
      </c>
      <c r="C77" s="225">
        <v>-74000</v>
      </c>
      <c r="D77" s="226">
        <f>-Jan!O339</f>
        <v>-10420</v>
      </c>
      <c r="E77" s="226">
        <f>-Fev!P341</f>
        <v>-6928.38</v>
      </c>
      <c r="F77" s="226">
        <f>-Mar!M295</f>
        <v>-4093.33</v>
      </c>
      <c r="G77" s="226">
        <f t="shared" si="35"/>
        <v>-21441.71</v>
      </c>
      <c r="H77" s="227">
        <f t="shared" si="36"/>
        <v>0.28975283783783784</v>
      </c>
      <c r="I77" s="225">
        <f>-Abr!L289</f>
        <v>-4153.45</v>
      </c>
      <c r="J77" s="225">
        <f>-Mai!P282</f>
        <v>-19293.34</v>
      </c>
      <c r="K77" s="225">
        <f>-Jun!P280</f>
        <v>-3190.43</v>
      </c>
      <c r="L77" s="225">
        <f t="shared" si="37"/>
        <v>-26637.22</v>
      </c>
      <c r="M77" s="227">
        <f t="shared" si="38"/>
        <v>0.35996243243243242</v>
      </c>
      <c r="N77" s="225">
        <f>-Jul!P280</f>
        <v>-3097.06</v>
      </c>
      <c r="O77" s="225">
        <f>-Ago!P279</f>
        <v>-2811.38</v>
      </c>
      <c r="P77" s="225">
        <f>-Set!L280</f>
        <v>-1856.63</v>
      </c>
      <c r="Q77" s="225">
        <f t="shared" si="39"/>
        <v>-7765.0700000000006</v>
      </c>
      <c r="R77" s="227">
        <f t="shared" si="40"/>
        <v>0.10493337837837839</v>
      </c>
      <c r="S77" s="225">
        <f>-Out!P302</f>
        <v>-3306.74</v>
      </c>
      <c r="T77" s="225">
        <f>-Nov!P305</f>
        <v>-16172.63</v>
      </c>
      <c r="U77" s="225">
        <f>-Dez!P310</f>
        <v>-2808.35</v>
      </c>
      <c r="V77" s="225">
        <f t="shared" si="41"/>
        <v>-22287.719999999998</v>
      </c>
      <c r="W77" s="227">
        <f t="shared" si="42"/>
        <v>0.30118540540540539</v>
      </c>
      <c r="X77" s="225">
        <f t="shared" si="43"/>
        <v>-78131.72</v>
      </c>
      <c r="Y77" s="227">
        <f t="shared" si="44"/>
        <v>1.0558340540540541</v>
      </c>
      <c r="Z77" s="41"/>
    </row>
    <row r="78" spans="1:26" s="9" customFormat="1" x14ac:dyDescent="0.25">
      <c r="A78" s="223" t="s">
        <v>153</v>
      </c>
      <c r="B78" s="224" t="s">
        <v>154</v>
      </c>
      <c r="C78" s="225">
        <v>-110415.84</v>
      </c>
      <c r="D78" s="226">
        <f>-Jan!O345</f>
        <v>-16512.72</v>
      </c>
      <c r="E78" s="226">
        <f>-Fev!P348</f>
        <v>-10809.18</v>
      </c>
      <c r="F78" s="226">
        <f>-Mar!M302</f>
        <v>-10250.31</v>
      </c>
      <c r="G78" s="226">
        <f t="shared" si="35"/>
        <v>-37572.21</v>
      </c>
      <c r="H78" s="227">
        <f t="shared" si="36"/>
        <v>0.3402791664674199</v>
      </c>
      <c r="I78" s="225">
        <f>-Abr!L296</f>
        <v>-8102.8</v>
      </c>
      <c r="J78" s="225">
        <f>-Mai!P289</f>
        <v>-10169.18</v>
      </c>
      <c r="K78" s="225">
        <f>-Jun!P288</f>
        <v>-9768.66</v>
      </c>
      <c r="L78" s="225">
        <f t="shared" si="37"/>
        <v>-28040.639999999999</v>
      </c>
      <c r="M78" s="227">
        <f t="shared" si="38"/>
        <v>0.25395486734512007</v>
      </c>
      <c r="N78" s="225">
        <f>-Jul!P288</f>
        <v>-15390.7</v>
      </c>
      <c r="O78" s="225">
        <f>-Ago!P287</f>
        <v>-12452.15</v>
      </c>
      <c r="P78" s="225">
        <f>-Set!L288</f>
        <v>-4976.41</v>
      </c>
      <c r="Q78" s="225">
        <f t="shared" si="39"/>
        <v>-32819.259999999995</v>
      </c>
      <c r="R78" s="227">
        <f t="shared" si="40"/>
        <v>0.29723325928598648</v>
      </c>
      <c r="S78" s="225">
        <f>-Out!P310</f>
        <v>-12490.92</v>
      </c>
      <c r="T78" s="225">
        <f>-Nov!P313+Nov!P319</f>
        <v>-14891.03</v>
      </c>
      <c r="U78" s="225">
        <f>-Dez!P318</f>
        <v>-13324.83</v>
      </c>
      <c r="V78" s="225">
        <f t="shared" si="41"/>
        <v>-40706.78</v>
      </c>
      <c r="W78" s="227">
        <f t="shared" si="42"/>
        <v>0.36866793749882265</v>
      </c>
      <c r="X78" s="225">
        <f t="shared" si="43"/>
        <v>-139138.89000000001</v>
      </c>
      <c r="Y78" s="227">
        <f t="shared" si="44"/>
        <v>1.2601352305973492</v>
      </c>
      <c r="Z78" s="41"/>
    </row>
    <row r="79" spans="1:26" s="9" customFormat="1" x14ac:dyDescent="0.25">
      <c r="A79" s="223" t="s">
        <v>155</v>
      </c>
      <c r="B79" s="224" t="s">
        <v>156</v>
      </c>
      <c r="C79" s="225">
        <v>-30000</v>
      </c>
      <c r="D79" s="226">
        <v>0</v>
      </c>
      <c r="E79" s="226">
        <v>0</v>
      </c>
      <c r="F79" s="226">
        <v>0</v>
      </c>
      <c r="G79" s="226">
        <f t="shared" si="35"/>
        <v>0</v>
      </c>
      <c r="H79" s="227">
        <f t="shared" si="36"/>
        <v>0</v>
      </c>
      <c r="I79" s="225">
        <v>0</v>
      </c>
      <c r="J79" s="225">
        <v>0</v>
      </c>
      <c r="K79" s="225">
        <v>0</v>
      </c>
      <c r="L79" s="225">
        <f t="shared" si="37"/>
        <v>0</v>
      </c>
      <c r="M79" s="227">
        <f t="shared" si="38"/>
        <v>0</v>
      </c>
      <c r="N79" s="225">
        <v>0</v>
      </c>
      <c r="O79" s="225">
        <v>0</v>
      </c>
      <c r="P79" s="225">
        <v>0</v>
      </c>
      <c r="Q79" s="225">
        <f t="shared" si="39"/>
        <v>0</v>
      </c>
      <c r="R79" s="227">
        <f t="shared" si="40"/>
        <v>0</v>
      </c>
      <c r="S79" s="225">
        <v>0</v>
      </c>
      <c r="T79" s="225">
        <f>-Nov!P319</f>
        <v>-199.5</v>
      </c>
      <c r="U79" s="225">
        <v>0</v>
      </c>
      <c r="V79" s="225">
        <f t="shared" si="41"/>
        <v>-199.5</v>
      </c>
      <c r="W79" s="227">
        <f t="shared" si="42"/>
        <v>6.6499999999999997E-3</v>
      </c>
      <c r="X79" s="225">
        <f t="shared" si="43"/>
        <v>-199.5</v>
      </c>
      <c r="Y79" s="227">
        <f t="shared" si="44"/>
        <v>6.6499999999999997E-3</v>
      </c>
      <c r="Z79" s="41"/>
    </row>
    <row r="80" spans="1:26" s="9" customFormat="1" x14ac:dyDescent="0.25">
      <c r="A80" s="223" t="s">
        <v>157</v>
      </c>
      <c r="B80" s="224" t="s">
        <v>158</v>
      </c>
      <c r="C80" s="220">
        <f>SUM(C81:C83)</f>
        <v>-199378.89813333331</v>
      </c>
      <c r="D80" s="221">
        <f>SUM(D81:D83)</f>
        <v>-119553.92</v>
      </c>
      <c r="E80" s="221">
        <f t="shared" ref="E80:U80" si="54">SUM(E81:E83)</f>
        <v>-5878.1200000000008</v>
      </c>
      <c r="F80" s="221">
        <f t="shared" si="54"/>
        <v>60785.279999999999</v>
      </c>
      <c r="G80" s="221">
        <f t="shared" si="35"/>
        <v>-64646.759999999995</v>
      </c>
      <c r="H80" s="222">
        <f t="shared" si="36"/>
        <v>0.32424073262140263</v>
      </c>
      <c r="I80" s="220">
        <f t="shared" si="54"/>
        <v>-8060.69</v>
      </c>
      <c r="J80" s="220">
        <f t="shared" si="54"/>
        <v>-367.52</v>
      </c>
      <c r="K80" s="220">
        <f t="shared" si="54"/>
        <v>-34462.350000000006</v>
      </c>
      <c r="L80" s="220">
        <f t="shared" si="37"/>
        <v>-42890.560000000005</v>
      </c>
      <c r="M80" s="222">
        <f t="shared" si="38"/>
        <v>0.21512085983802173</v>
      </c>
      <c r="N80" s="220">
        <f t="shared" si="54"/>
        <v>-3410.6400000000003</v>
      </c>
      <c r="O80" s="220">
        <f t="shared" si="54"/>
        <v>-15264.98</v>
      </c>
      <c r="P80" s="220">
        <f t="shared" si="54"/>
        <v>-10377.700000000001</v>
      </c>
      <c r="Q80" s="220">
        <f t="shared" si="39"/>
        <v>-29053.32</v>
      </c>
      <c r="R80" s="222">
        <f t="shared" si="40"/>
        <v>0.14571913212485901</v>
      </c>
      <c r="S80" s="220">
        <f t="shared" si="54"/>
        <v>-3500.52</v>
      </c>
      <c r="T80" s="220">
        <f t="shared" si="54"/>
        <v>-5610.079999999999</v>
      </c>
      <c r="U80" s="220">
        <f t="shared" si="54"/>
        <v>-16745.740000000002</v>
      </c>
      <c r="V80" s="220">
        <f t="shared" si="41"/>
        <v>-25856.34</v>
      </c>
      <c r="W80" s="222">
        <f t="shared" si="42"/>
        <v>0.12968443622709133</v>
      </c>
      <c r="X80" s="220">
        <f t="shared" si="43"/>
        <v>-162446.98000000001</v>
      </c>
      <c r="Y80" s="222">
        <f t="shared" si="44"/>
        <v>0.81476516081137473</v>
      </c>
      <c r="Z80" s="41"/>
    </row>
    <row r="81" spans="1:26" s="9" customFormat="1" x14ac:dyDescent="0.25">
      <c r="A81" s="223" t="s">
        <v>159</v>
      </c>
      <c r="B81" s="224" t="s">
        <v>160</v>
      </c>
      <c r="C81" s="225">
        <v>-76809.199999999983</v>
      </c>
      <c r="D81" s="226">
        <f>-Jan!O324</f>
        <v>-5400.5</v>
      </c>
      <c r="E81" s="226">
        <f>-Fev!P323</f>
        <v>-4238.01</v>
      </c>
      <c r="F81" s="226">
        <f>-Mar!M276</f>
        <v>0</v>
      </c>
      <c r="G81" s="226">
        <f t="shared" si="35"/>
        <v>-9638.51</v>
      </c>
      <c r="H81" s="227">
        <f t="shared" si="36"/>
        <v>0.1254864000666587</v>
      </c>
      <c r="I81" s="225">
        <v>0</v>
      </c>
      <c r="J81" s="225">
        <f>-Mai!P262</f>
        <v>0</v>
      </c>
      <c r="K81" s="225">
        <f>-Jun!P260</f>
        <v>-8751.23</v>
      </c>
      <c r="L81" s="225">
        <f t="shared" si="37"/>
        <v>-8751.23</v>
      </c>
      <c r="M81" s="227">
        <f t="shared" si="38"/>
        <v>0.11393465886898967</v>
      </c>
      <c r="N81" s="225">
        <f>-Jul!P260</f>
        <v>-2907.42</v>
      </c>
      <c r="O81" s="225">
        <f>-Ago!P259</f>
        <v>-2971.22</v>
      </c>
      <c r="P81" s="225">
        <f>-Set!L260</f>
        <v>-2863.42</v>
      </c>
      <c r="Q81" s="225">
        <f t="shared" si="39"/>
        <v>-8742.06</v>
      </c>
      <c r="R81" s="227">
        <f t="shared" si="40"/>
        <v>0.11381527212885958</v>
      </c>
      <c r="S81" s="225">
        <f>-Out!P282</f>
        <v>-3010.43</v>
      </c>
      <c r="T81" s="225">
        <f>-Nov!P285</f>
        <v>-2737.72</v>
      </c>
      <c r="U81" s="225">
        <f>-Dez!P290</f>
        <v>-5525.47</v>
      </c>
      <c r="V81" s="225">
        <f t="shared" si="41"/>
        <v>-11273.619999999999</v>
      </c>
      <c r="W81" s="227">
        <f t="shared" si="42"/>
        <v>0.14677434473995304</v>
      </c>
      <c r="X81" s="225">
        <f t="shared" si="43"/>
        <v>-38405.42</v>
      </c>
      <c r="Y81" s="227">
        <f t="shared" si="44"/>
        <v>0.50001067580446101</v>
      </c>
      <c r="Z81" s="41"/>
    </row>
    <row r="82" spans="1:26" s="9" customFormat="1" x14ac:dyDescent="0.25">
      <c r="A82" s="223" t="s">
        <v>161</v>
      </c>
      <c r="B82" s="224" t="s">
        <v>162</v>
      </c>
      <c r="C82" s="225">
        <v>-52569.698133333324</v>
      </c>
      <c r="D82" s="226">
        <v>-1959</v>
      </c>
      <c r="E82" s="226">
        <v>-676</v>
      </c>
      <c r="F82" s="226">
        <f>-Mar!M321-1295</f>
        <v>-3185.88</v>
      </c>
      <c r="G82" s="226">
        <f t="shared" si="35"/>
        <v>-5820.88</v>
      </c>
      <c r="H82" s="227">
        <f t="shared" si="36"/>
        <v>0.11072690554996938</v>
      </c>
      <c r="I82" s="225">
        <f>-7695</f>
        <v>-7695</v>
      </c>
      <c r="J82" s="225">
        <v>0</v>
      </c>
      <c r="K82" s="225">
        <v>0</v>
      </c>
      <c r="L82" s="225">
        <f t="shared" si="37"/>
        <v>-7695</v>
      </c>
      <c r="M82" s="227">
        <f t="shared" si="38"/>
        <v>0.14637710074885829</v>
      </c>
      <c r="N82" s="225">
        <v>0</v>
      </c>
      <c r="O82" s="225">
        <f>-Ago!P307-10235.02</f>
        <v>-11788.02</v>
      </c>
      <c r="P82" s="225">
        <v>35.020000000000003</v>
      </c>
      <c r="Q82" s="225">
        <f t="shared" si="39"/>
        <v>-11753</v>
      </c>
      <c r="R82" s="227">
        <f t="shared" si="40"/>
        <v>0.22356985901251872</v>
      </c>
      <c r="S82" s="225">
        <v>0</v>
      </c>
      <c r="T82" s="225">
        <v>-2379.83</v>
      </c>
      <c r="U82" s="225">
        <v>-20210</v>
      </c>
      <c r="V82" s="225">
        <f t="shared" si="41"/>
        <v>-22589.83</v>
      </c>
      <c r="W82" s="227">
        <f t="shared" si="42"/>
        <v>0.42971199763607304</v>
      </c>
      <c r="X82" s="225">
        <f t="shared" si="43"/>
        <v>-47858.710000000006</v>
      </c>
      <c r="Y82" s="227">
        <f t="shared" si="44"/>
        <v>0.91038586294741952</v>
      </c>
      <c r="Z82" s="41"/>
    </row>
    <row r="83" spans="1:26" s="9" customFormat="1" x14ac:dyDescent="0.25">
      <c r="A83" s="223" t="s">
        <v>163</v>
      </c>
      <c r="B83" s="224" t="s">
        <v>164</v>
      </c>
      <c r="C83" s="225">
        <v>-70000</v>
      </c>
      <c r="D83" s="226">
        <f>-Jan!O419</f>
        <v>-112194.42</v>
      </c>
      <c r="E83" s="226">
        <f>-Fev!P432</f>
        <v>-964.11000000000058</v>
      </c>
      <c r="F83" s="226">
        <f>-Mar!M399</f>
        <v>63971.159999999996</v>
      </c>
      <c r="G83" s="226">
        <f t="shared" si="35"/>
        <v>-49187.37</v>
      </c>
      <c r="H83" s="227">
        <f t="shared" si="36"/>
        <v>0.70267671428571432</v>
      </c>
      <c r="I83" s="225">
        <f>-Abr!L389</f>
        <v>-365.69</v>
      </c>
      <c r="J83" s="225">
        <f>-Mai!P385</f>
        <v>-367.52</v>
      </c>
      <c r="K83" s="225">
        <f>-Jun!P384</f>
        <v>-25711.120000000003</v>
      </c>
      <c r="L83" s="225">
        <f t="shared" si="37"/>
        <v>-26444.33</v>
      </c>
      <c r="M83" s="227">
        <f t="shared" si="38"/>
        <v>0.37777614285714289</v>
      </c>
      <c r="N83" s="225">
        <f>-Jul!P385</f>
        <v>-503.22</v>
      </c>
      <c r="O83" s="225">
        <f>-Ago!P384</f>
        <v>-505.74</v>
      </c>
      <c r="P83" s="225">
        <f>-Set!L389</f>
        <v>-7549.3000000000011</v>
      </c>
      <c r="Q83" s="225">
        <f t="shared" si="39"/>
        <v>-8558.260000000002</v>
      </c>
      <c r="R83" s="227">
        <f t="shared" si="40"/>
        <v>0.12226085714285717</v>
      </c>
      <c r="S83" s="225">
        <f>-Out!P415</f>
        <v>-490.09</v>
      </c>
      <c r="T83" s="225">
        <f>-Nov!P423</f>
        <v>-492.53</v>
      </c>
      <c r="U83" s="225">
        <f>-Dez!P428</f>
        <v>8989.73</v>
      </c>
      <c r="V83" s="225">
        <f t="shared" si="41"/>
        <v>8007.11</v>
      </c>
      <c r="W83" s="227">
        <f t="shared" si="42"/>
        <v>-0.11438728571428571</v>
      </c>
      <c r="X83" s="225">
        <f t="shared" si="43"/>
        <v>-76182.85000000002</v>
      </c>
      <c r="Y83" s="227">
        <f t="shared" si="44"/>
        <v>1.0883264285714289</v>
      </c>
      <c r="Z83" s="41"/>
    </row>
    <row r="84" spans="1:26" s="10" customFormat="1" x14ac:dyDescent="0.25">
      <c r="A84" s="223" t="s">
        <v>165</v>
      </c>
      <c r="B84" s="224" t="s">
        <v>166</v>
      </c>
      <c r="C84" s="225">
        <v>0</v>
      </c>
      <c r="D84" s="226">
        <v>0</v>
      </c>
      <c r="E84" s="226">
        <v>0</v>
      </c>
      <c r="F84" s="226">
        <v>0</v>
      </c>
      <c r="G84" s="226">
        <f t="shared" si="35"/>
        <v>0</v>
      </c>
      <c r="H84" s="227" t="str">
        <f t="shared" si="36"/>
        <v>-</v>
      </c>
      <c r="I84" s="225">
        <v>0</v>
      </c>
      <c r="J84" s="225">
        <v>0</v>
      </c>
      <c r="K84" s="225">
        <v>0</v>
      </c>
      <c r="L84" s="225">
        <f t="shared" si="37"/>
        <v>0</v>
      </c>
      <c r="M84" s="227" t="str">
        <f t="shared" si="38"/>
        <v>-</v>
      </c>
      <c r="N84" s="225">
        <v>0</v>
      </c>
      <c r="O84" s="225">
        <v>0</v>
      </c>
      <c r="P84" s="225">
        <v>0</v>
      </c>
      <c r="Q84" s="225">
        <f t="shared" si="39"/>
        <v>0</v>
      </c>
      <c r="R84" s="227" t="str">
        <f t="shared" si="40"/>
        <v>-</v>
      </c>
      <c r="S84" s="225">
        <v>0</v>
      </c>
      <c r="T84" s="225">
        <v>0</v>
      </c>
      <c r="U84" s="225">
        <v>0</v>
      </c>
      <c r="V84" s="225">
        <f t="shared" si="41"/>
        <v>0</v>
      </c>
      <c r="W84" s="227" t="str">
        <f t="shared" si="42"/>
        <v>-</v>
      </c>
      <c r="X84" s="225">
        <f t="shared" si="43"/>
        <v>0</v>
      </c>
      <c r="Y84" s="227" t="str">
        <f t="shared" si="44"/>
        <v>-</v>
      </c>
      <c r="Z84" s="41"/>
    </row>
    <row r="85" spans="1:26" s="10" customFormat="1" x14ac:dyDescent="0.25">
      <c r="A85" s="223" t="s">
        <v>167</v>
      </c>
      <c r="B85" s="224" t="s">
        <v>168</v>
      </c>
      <c r="C85" s="225">
        <v>0</v>
      </c>
      <c r="D85" s="226">
        <v>0</v>
      </c>
      <c r="E85" s="226">
        <v>0</v>
      </c>
      <c r="F85" s="226">
        <v>0</v>
      </c>
      <c r="G85" s="226">
        <f t="shared" si="35"/>
        <v>0</v>
      </c>
      <c r="H85" s="227" t="str">
        <f t="shared" si="36"/>
        <v>-</v>
      </c>
      <c r="I85" s="225">
        <v>0</v>
      </c>
      <c r="J85" s="225">
        <v>0</v>
      </c>
      <c r="K85" s="225">
        <v>0</v>
      </c>
      <c r="L85" s="225">
        <f t="shared" si="37"/>
        <v>0</v>
      </c>
      <c r="M85" s="227" t="str">
        <f t="shared" si="38"/>
        <v>-</v>
      </c>
      <c r="N85" s="225">
        <v>0</v>
      </c>
      <c r="O85" s="225">
        <v>0</v>
      </c>
      <c r="P85" s="225">
        <v>0</v>
      </c>
      <c r="Q85" s="225">
        <f t="shared" si="39"/>
        <v>0</v>
      </c>
      <c r="R85" s="227" t="str">
        <f t="shared" si="40"/>
        <v>-</v>
      </c>
      <c r="S85" s="225">
        <v>0</v>
      </c>
      <c r="T85" s="225">
        <v>0</v>
      </c>
      <c r="U85" s="225">
        <v>0</v>
      </c>
      <c r="V85" s="225">
        <f t="shared" si="41"/>
        <v>0</v>
      </c>
      <c r="W85" s="227" t="str">
        <f t="shared" si="42"/>
        <v>-</v>
      </c>
      <c r="X85" s="225">
        <f t="shared" si="43"/>
        <v>0</v>
      </c>
      <c r="Y85" s="227" t="str">
        <f t="shared" si="44"/>
        <v>-</v>
      </c>
      <c r="Z85" s="41"/>
    </row>
    <row r="86" spans="1:26" s="10" customFormat="1" x14ac:dyDescent="0.25">
      <c r="A86" s="223" t="s">
        <v>169</v>
      </c>
      <c r="B86" s="224" t="s">
        <v>170</v>
      </c>
      <c r="C86" s="225">
        <v>0</v>
      </c>
      <c r="D86" s="226">
        <v>0</v>
      </c>
      <c r="E86" s="226">
        <v>0</v>
      </c>
      <c r="F86" s="226">
        <v>0</v>
      </c>
      <c r="G86" s="226">
        <f t="shared" si="35"/>
        <v>0</v>
      </c>
      <c r="H86" s="227" t="str">
        <f t="shared" si="36"/>
        <v>-</v>
      </c>
      <c r="I86" s="225">
        <v>0</v>
      </c>
      <c r="J86" s="225">
        <v>0</v>
      </c>
      <c r="K86" s="225">
        <v>0</v>
      </c>
      <c r="L86" s="225">
        <f t="shared" si="37"/>
        <v>0</v>
      </c>
      <c r="M86" s="227" t="str">
        <f t="shared" si="38"/>
        <v>-</v>
      </c>
      <c r="N86" s="225">
        <v>0</v>
      </c>
      <c r="O86" s="225">
        <v>0</v>
      </c>
      <c r="P86" s="225">
        <v>0</v>
      </c>
      <c r="Q86" s="225">
        <f t="shared" si="39"/>
        <v>0</v>
      </c>
      <c r="R86" s="227" t="str">
        <f t="shared" si="40"/>
        <v>-</v>
      </c>
      <c r="S86" s="225">
        <v>0</v>
      </c>
      <c r="T86" s="225">
        <v>0</v>
      </c>
      <c r="U86" s="225">
        <v>0</v>
      </c>
      <c r="V86" s="225">
        <f t="shared" si="41"/>
        <v>0</v>
      </c>
      <c r="W86" s="227" t="str">
        <f t="shared" si="42"/>
        <v>-</v>
      </c>
      <c r="X86" s="225">
        <f t="shared" si="43"/>
        <v>0</v>
      </c>
      <c r="Y86" s="227" t="str">
        <f t="shared" si="44"/>
        <v>-</v>
      </c>
      <c r="Z86" s="41"/>
    </row>
    <row r="87" spans="1:26" s="6" customFormat="1" x14ac:dyDescent="0.25">
      <c r="A87" s="218" t="s">
        <v>171</v>
      </c>
      <c r="B87" s="219" t="s">
        <v>172</v>
      </c>
      <c r="C87" s="220">
        <f>SUM(C88:C92)</f>
        <v>-4861321.7300000004</v>
      </c>
      <c r="D87" s="221">
        <f>SUM(D88:D92)</f>
        <v>-431538.44</v>
      </c>
      <c r="E87" s="221">
        <f t="shared" ref="E87:U87" si="55">SUM(E88:E92)</f>
        <v>-300749.87</v>
      </c>
      <c r="F87" s="221">
        <f t="shared" si="55"/>
        <v>-152243.15</v>
      </c>
      <c r="G87" s="221">
        <f t="shared" si="35"/>
        <v>-884531.46000000008</v>
      </c>
      <c r="H87" s="222">
        <f t="shared" si="36"/>
        <v>0.1819528739563592</v>
      </c>
      <c r="I87" s="220">
        <f t="shared" si="55"/>
        <v>-10083.380000000001</v>
      </c>
      <c r="J87" s="220">
        <f t="shared" si="55"/>
        <v>-429606.95</v>
      </c>
      <c r="K87" s="220">
        <f t="shared" si="55"/>
        <v>-248000.65</v>
      </c>
      <c r="L87" s="220">
        <f t="shared" si="37"/>
        <v>-687690.98</v>
      </c>
      <c r="M87" s="222">
        <f t="shared" si="38"/>
        <v>0.14146172958603995</v>
      </c>
      <c r="N87" s="220">
        <f t="shared" si="55"/>
        <v>-262853.68</v>
      </c>
      <c r="O87" s="220">
        <f t="shared" si="55"/>
        <v>-110395.81999999999</v>
      </c>
      <c r="P87" s="220">
        <f t="shared" si="55"/>
        <v>-27728.600000000002</v>
      </c>
      <c r="Q87" s="220">
        <f t="shared" si="39"/>
        <v>-400978.1</v>
      </c>
      <c r="R87" s="222">
        <f t="shared" si="40"/>
        <v>8.2483349646557944E-2</v>
      </c>
      <c r="S87" s="220">
        <f t="shared" si="55"/>
        <v>-57667.45</v>
      </c>
      <c r="T87" s="220">
        <f t="shared" si="55"/>
        <v>-265255.66000000003</v>
      </c>
      <c r="U87" s="220">
        <f t="shared" si="55"/>
        <v>-26473.440000000002</v>
      </c>
      <c r="V87" s="220">
        <f t="shared" si="41"/>
        <v>-349396.55000000005</v>
      </c>
      <c r="W87" s="222">
        <f t="shared" si="42"/>
        <v>7.1872747661159225E-2</v>
      </c>
      <c r="X87" s="220">
        <f t="shared" si="43"/>
        <v>-2322597.09</v>
      </c>
      <c r="Y87" s="222">
        <f t="shared" si="44"/>
        <v>0.47777070085011625</v>
      </c>
      <c r="Z87" s="41"/>
    </row>
    <row r="88" spans="1:26" s="9" customFormat="1" ht="28.8" x14ac:dyDescent="0.25">
      <c r="A88" s="223" t="s">
        <v>173</v>
      </c>
      <c r="B88" s="224" t="s">
        <v>174</v>
      </c>
      <c r="C88" s="225">
        <v>-549373.96</v>
      </c>
      <c r="D88" s="226">
        <f>-Jan!O359</f>
        <v>-14354.1</v>
      </c>
      <c r="E88" s="226">
        <f>-Fev!P365</f>
        <v>-28554.94</v>
      </c>
      <c r="F88" s="226">
        <f>-Mar!M327</f>
        <v>-19000.87</v>
      </c>
      <c r="G88" s="226">
        <f t="shared" si="35"/>
        <v>-61909.91</v>
      </c>
      <c r="H88" s="227">
        <f t="shared" si="36"/>
        <v>0.11269174461781918</v>
      </c>
      <c r="I88" s="225">
        <f>-Abr!L321</f>
        <v>-2675</v>
      </c>
      <c r="J88" s="225">
        <f>-Mai!P314</f>
        <v>-1200</v>
      </c>
      <c r="K88" s="225">
        <f>-Jun!P313</f>
        <v>-1200</v>
      </c>
      <c r="L88" s="225">
        <f t="shared" si="37"/>
        <v>-5075</v>
      </c>
      <c r="M88" s="227">
        <f t="shared" si="38"/>
        <v>9.2377876810906742E-3</v>
      </c>
      <c r="N88" s="225">
        <f>-Jul!P313</f>
        <v>-4127.7700000000004</v>
      </c>
      <c r="O88" s="225">
        <f>-Ago!P312</f>
        <v>-7840.35</v>
      </c>
      <c r="P88" s="225">
        <f>-Set!L313</f>
        <v>-20520.22</v>
      </c>
      <c r="Q88" s="225">
        <f t="shared" si="39"/>
        <v>-32488.340000000004</v>
      </c>
      <c r="R88" s="227">
        <f t="shared" si="40"/>
        <v>5.9137022075090723E-2</v>
      </c>
      <c r="S88" s="225">
        <f>-Out!P335</f>
        <v>-24337.37</v>
      </c>
      <c r="T88" s="225">
        <f>-Nov!P339</f>
        <v>-37075.15</v>
      </c>
      <c r="U88" s="225">
        <f>-Dez!P344</f>
        <v>-20711.79</v>
      </c>
      <c r="V88" s="225">
        <f t="shared" si="41"/>
        <v>-82124.31</v>
      </c>
      <c r="W88" s="227">
        <f t="shared" si="42"/>
        <v>0.14948708162287125</v>
      </c>
      <c r="X88" s="225">
        <f t="shared" si="43"/>
        <v>-181597.56</v>
      </c>
      <c r="Y88" s="227">
        <f t="shared" si="44"/>
        <v>0.33055363599687182</v>
      </c>
      <c r="Z88" s="41"/>
    </row>
    <row r="89" spans="1:26" s="9" customFormat="1" x14ac:dyDescent="0.25">
      <c r="A89" s="223" t="s">
        <v>175</v>
      </c>
      <c r="B89" s="224" t="s">
        <v>176</v>
      </c>
      <c r="C89" s="225">
        <v>-82101.53</v>
      </c>
      <c r="D89" s="226">
        <f>-Jan!O369</f>
        <v>-2050</v>
      </c>
      <c r="E89" s="226">
        <f>-Fev!P376</f>
        <v>-16651.53</v>
      </c>
      <c r="F89" s="226">
        <f>-Mar!M338</f>
        <v>-2050</v>
      </c>
      <c r="G89" s="226">
        <f t="shared" si="35"/>
        <v>-20751.53</v>
      </c>
      <c r="H89" s="227">
        <f t="shared" si="36"/>
        <v>0.25275448581774296</v>
      </c>
      <c r="I89" s="225">
        <v>0</v>
      </c>
      <c r="J89" s="225">
        <f>-Mai!P325</f>
        <v>0</v>
      </c>
      <c r="K89" s="225">
        <v>0</v>
      </c>
      <c r="L89" s="225">
        <f t="shared" si="37"/>
        <v>0</v>
      </c>
      <c r="M89" s="227">
        <f t="shared" si="38"/>
        <v>0</v>
      </c>
      <c r="N89" s="225">
        <f>-Jul!P324</f>
        <v>-2050</v>
      </c>
      <c r="O89" s="225">
        <f>-Ago!P323</f>
        <v>-2050</v>
      </c>
      <c r="P89" s="225">
        <f>-Set!L325</f>
        <v>-2050</v>
      </c>
      <c r="Q89" s="225">
        <f t="shared" si="39"/>
        <v>-6150</v>
      </c>
      <c r="R89" s="227">
        <f t="shared" si="40"/>
        <v>7.4907252032940186E-2</v>
      </c>
      <c r="S89" s="225">
        <f>-Out!P349</f>
        <v>-2050</v>
      </c>
      <c r="T89" s="225">
        <f>-Nov!P352</f>
        <v>-2050</v>
      </c>
      <c r="U89" s="225">
        <f>-Dez!P357</f>
        <v>-2050</v>
      </c>
      <c r="V89" s="225">
        <f t="shared" si="41"/>
        <v>-6150</v>
      </c>
      <c r="W89" s="227">
        <f t="shared" si="42"/>
        <v>7.4907252032940186E-2</v>
      </c>
      <c r="X89" s="225">
        <f t="shared" si="43"/>
        <v>-33051.53</v>
      </c>
      <c r="Y89" s="227">
        <f t="shared" si="44"/>
        <v>0.40256898988362333</v>
      </c>
      <c r="Z89" s="41"/>
    </row>
    <row r="90" spans="1:26" s="9" customFormat="1" x14ac:dyDescent="0.25">
      <c r="A90" s="223" t="s">
        <v>177</v>
      </c>
      <c r="B90" s="224" t="s">
        <v>178</v>
      </c>
      <c r="C90" s="225">
        <v>0</v>
      </c>
      <c r="D90" s="226">
        <v>0</v>
      </c>
      <c r="E90" s="226">
        <v>0</v>
      </c>
      <c r="F90" s="226">
        <v>0</v>
      </c>
      <c r="G90" s="226">
        <f t="shared" si="35"/>
        <v>0</v>
      </c>
      <c r="H90" s="227" t="str">
        <f t="shared" si="36"/>
        <v>-</v>
      </c>
      <c r="I90" s="225">
        <v>0</v>
      </c>
      <c r="J90" s="225">
        <v>0</v>
      </c>
      <c r="K90" s="225">
        <v>0</v>
      </c>
      <c r="L90" s="225">
        <f t="shared" si="37"/>
        <v>0</v>
      </c>
      <c r="M90" s="227" t="str">
        <f t="shared" si="38"/>
        <v>-</v>
      </c>
      <c r="N90" s="225">
        <v>0</v>
      </c>
      <c r="O90" s="225">
        <v>0</v>
      </c>
      <c r="P90" s="225">
        <v>0</v>
      </c>
      <c r="Q90" s="225">
        <f t="shared" si="39"/>
        <v>0</v>
      </c>
      <c r="R90" s="227" t="str">
        <f t="shared" si="40"/>
        <v>-</v>
      </c>
      <c r="S90" s="225">
        <v>0</v>
      </c>
      <c r="T90" s="225">
        <v>0</v>
      </c>
      <c r="U90" s="225">
        <v>0</v>
      </c>
      <c r="V90" s="225">
        <f t="shared" si="41"/>
        <v>0</v>
      </c>
      <c r="W90" s="227" t="str">
        <f t="shared" si="42"/>
        <v>-</v>
      </c>
      <c r="X90" s="225">
        <f t="shared" si="43"/>
        <v>0</v>
      </c>
      <c r="Y90" s="227" t="str">
        <f t="shared" si="44"/>
        <v>-</v>
      </c>
      <c r="Z90" s="41"/>
    </row>
    <row r="91" spans="1:26" s="9" customFormat="1" x14ac:dyDescent="0.25">
      <c r="A91" s="223" t="s">
        <v>179</v>
      </c>
      <c r="B91" s="224" t="s">
        <v>180</v>
      </c>
      <c r="C91" s="225">
        <v>-150000</v>
      </c>
      <c r="D91" s="226">
        <f>-Jan!O372</f>
        <v>-2361.35</v>
      </c>
      <c r="E91" s="226">
        <f>-Fev!P379</f>
        <v>-2209.0100000000002</v>
      </c>
      <c r="F91" s="226">
        <f>-Mar!M341</f>
        <v>-5474.8</v>
      </c>
      <c r="G91" s="226">
        <f t="shared" si="35"/>
        <v>-10045.16</v>
      </c>
      <c r="H91" s="227">
        <f t="shared" si="36"/>
        <v>6.6967733333333335E-2</v>
      </c>
      <c r="I91" s="225">
        <f>-Abr!L335</f>
        <v>-3268.38</v>
      </c>
      <c r="J91" s="225">
        <f>-Mai!P328</f>
        <v>-3377.32</v>
      </c>
      <c r="K91" s="225">
        <f>-Jun!P327</f>
        <v>-3268.38</v>
      </c>
      <c r="L91" s="225">
        <f t="shared" si="37"/>
        <v>-9914.0800000000017</v>
      </c>
      <c r="M91" s="227">
        <f t="shared" si="38"/>
        <v>6.6093866666666681E-2</v>
      </c>
      <c r="N91" s="225">
        <f>-Jul!P327</f>
        <v>-3377.32</v>
      </c>
      <c r="O91" s="225">
        <f>-Ago!P326</f>
        <v>-3377.32</v>
      </c>
      <c r="P91" s="225">
        <f>-Set!L328</f>
        <v>-3268.38</v>
      </c>
      <c r="Q91" s="225">
        <f t="shared" si="39"/>
        <v>-10023.02</v>
      </c>
      <c r="R91" s="227">
        <f t="shared" si="40"/>
        <v>6.6820133333333337E-2</v>
      </c>
      <c r="S91" s="225">
        <f>-Out!P352</f>
        <v>-3377.32</v>
      </c>
      <c r="T91" s="225">
        <f>-Nov!P355</f>
        <v>-3448.62</v>
      </c>
      <c r="U91" s="225">
        <f>-Dez!P360</f>
        <v>-3711.65</v>
      </c>
      <c r="V91" s="225">
        <f t="shared" si="41"/>
        <v>-10537.59</v>
      </c>
      <c r="W91" s="227">
        <f t="shared" si="42"/>
        <v>7.0250599999999996E-2</v>
      </c>
      <c r="X91" s="225">
        <f t="shared" si="43"/>
        <v>-40519.850000000006</v>
      </c>
      <c r="Y91" s="227">
        <f t="shared" si="44"/>
        <v>0.27013233333333336</v>
      </c>
      <c r="Z91" s="41"/>
    </row>
    <row r="92" spans="1:26" s="9" customFormat="1" x14ac:dyDescent="0.25">
      <c r="A92" s="223" t="s">
        <v>181</v>
      </c>
      <c r="B92" s="224" t="s">
        <v>182</v>
      </c>
      <c r="C92" s="225">
        <v>-4079846.24</v>
      </c>
      <c r="D92" s="226">
        <f>-409092.99-3680</f>
        <v>-412772.99</v>
      </c>
      <c r="E92" s="226">
        <f>-245744.39-7590</f>
        <v>-253334.39</v>
      </c>
      <c r="F92" s="226">
        <v>-125717.48</v>
      </c>
      <c r="G92" s="226">
        <f t="shared" si="35"/>
        <v>-791824.86</v>
      </c>
      <c r="H92" s="227">
        <f t="shared" si="36"/>
        <v>0.19408203481707681</v>
      </c>
      <c r="I92" s="225">
        <v>-4140</v>
      </c>
      <c r="J92" s="225">
        <v>-425029.63</v>
      </c>
      <c r="K92" s="225">
        <v>-243532.27</v>
      </c>
      <c r="L92" s="225">
        <f t="shared" si="37"/>
        <v>-672701.9</v>
      </c>
      <c r="M92" s="227">
        <f t="shared" si="38"/>
        <v>0.16488413053527232</v>
      </c>
      <c r="N92" s="225">
        <v>-253298.59</v>
      </c>
      <c r="O92" s="225">
        <v>-97128.15</v>
      </c>
      <c r="P92" s="225">
        <f>-Set!L331-690</f>
        <v>-1890</v>
      </c>
      <c r="Q92" s="225">
        <f t="shared" si="39"/>
        <v>-352316.74</v>
      </c>
      <c r="R92" s="227">
        <f t="shared" si="40"/>
        <v>8.6355396570043277E-2</v>
      </c>
      <c r="S92" s="225">
        <f>-Out!P358-1610.01</f>
        <v>-27902.76</v>
      </c>
      <c r="T92" s="225">
        <v>-222681.89</v>
      </c>
      <c r="U92" s="225">
        <v>0</v>
      </c>
      <c r="V92" s="225">
        <f t="shared" si="41"/>
        <v>-250584.65000000002</v>
      </c>
      <c r="W92" s="227">
        <f t="shared" si="42"/>
        <v>6.1420121068092019E-2</v>
      </c>
      <c r="X92" s="225">
        <f t="shared" si="43"/>
        <v>-2067428.15</v>
      </c>
      <c r="Y92" s="227">
        <f t="shared" si="44"/>
        <v>0.50674168299048439</v>
      </c>
      <c r="Z92" s="41"/>
    </row>
    <row r="93" spans="1:26" s="6" customFormat="1" x14ac:dyDescent="0.25">
      <c r="A93" s="218" t="s">
        <v>183</v>
      </c>
      <c r="B93" s="219" t="s">
        <v>184</v>
      </c>
      <c r="C93" s="220">
        <f>C94+C103+C110+C116</f>
        <v>-2089542.4400000002</v>
      </c>
      <c r="D93" s="221">
        <f>D94+D103+D110+D116</f>
        <v>-44343.61</v>
      </c>
      <c r="E93" s="221">
        <f t="shared" ref="E93:U93" si="56">E94+E103+E110+E116</f>
        <v>-108476.08</v>
      </c>
      <c r="F93" s="221">
        <f t="shared" si="56"/>
        <v>-51467.28</v>
      </c>
      <c r="G93" s="221">
        <f t="shared" si="35"/>
        <v>-204286.97</v>
      </c>
      <c r="H93" s="222">
        <f t="shared" si="36"/>
        <v>9.7766365539816449E-2</v>
      </c>
      <c r="I93" s="220">
        <f t="shared" si="56"/>
        <v>-253779</v>
      </c>
      <c r="J93" s="220">
        <f t="shared" si="56"/>
        <v>-147351.58000000002</v>
      </c>
      <c r="K93" s="220">
        <f t="shared" si="56"/>
        <v>-98845.37</v>
      </c>
      <c r="L93" s="220">
        <f t="shared" si="37"/>
        <v>-499975.95</v>
      </c>
      <c r="M93" s="222">
        <f t="shared" si="38"/>
        <v>0.23927532670741064</v>
      </c>
      <c r="N93" s="220">
        <f t="shared" si="56"/>
        <v>-188007.75</v>
      </c>
      <c r="O93" s="220">
        <f t="shared" si="56"/>
        <v>-179837.80000000002</v>
      </c>
      <c r="P93" s="220">
        <f t="shared" si="56"/>
        <v>-38790.42</v>
      </c>
      <c r="Q93" s="220">
        <f t="shared" si="39"/>
        <v>-406635.97000000003</v>
      </c>
      <c r="R93" s="222">
        <f t="shared" si="40"/>
        <v>0.19460526965894026</v>
      </c>
      <c r="S93" s="220">
        <f t="shared" si="56"/>
        <v>-27886.29</v>
      </c>
      <c r="T93" s="220">
        <f t="shared" si="56"/>
        <v>-262012.41999999998</v>
      </c>
      <c r="U93" s="220">
        <f t="shared" si="56"/>
        <v>-106015.3</v>
      </c>
      <c r="V93" s="220">
        <f t="shared" si="41"/>
        <v>-395914.00999999995</v>
      </c>
      <c r="W93" s="222">
        <f t="shared" si="42"/>
        <v>0.18947402188203458</v>
      </c>
      <c r="X93" s="220">
        <f t="shared" si="43"/>
        <v>-1506812.9000000001</v>
      </c>
      <c r="Y93" s="222">
        <f t="shared" si="44"/>
        <v>0.721120983788202</v>
      </c>
      <c r="Z93" s="41"/>
    </row>
    <row r="94" spans="1:26" s="6" customFormat="1" x14ac:dyDescent="0.25">
      <c r="A94" s="218" t="s">
        <v>185</v>
      </c>
      <c r="B94" s="219" t="s">
        <v>186</v>
      </c>
      <c r="C94" s="220">
        <f>SUM(C95:C102)</f>
        <v>-18510</v>
      </c>
      <c r="D94" s="221">
        <f>SUM(D95:D102)</f>
        <v>-241.9</v>
      </c>
      <c r="E94" s="221">
        <f t="shared" ref="E94:U94" si="57">SUM(E95:E102)</f>
        <v>0</v>
      </c>
      <c r="F94" s="221">
        <f t="shared" si="57"/>
        <v>0</v>
      </c>
      <c r="G94" s="221">
        <f t="shared" si="35"/>
        <v>-241.9</v>
      </c>
      <c r="H94" s="222">
        <f t="shared" si="36"/>
        <v>1.3068611561318206E-2</v>
      </c>
      <c r="I94" s="220">
        <f t="shared" si="57"/>
        <v>0</v>
      </c>
      <c r="J94" s="220">
        <f t="shared" si="57"/>
        <v>0</v>
      </c>
      <c r="K94" s="220">
        <f t="shared" si="57"/>
        <v>0</v>
      </c>
      <c r="L94" s="220">
        <f t="shared" si="37"/>
        <v>0</v>
      </c>
      <c r="M94" s="222">
        <f t="shared" si="38"/>
        <v>0</v>
      </c>
      <c r="N94" s="220">
        <f t="shared" si="57"/>
        <v>0</v>
      </c>
      <c r="O94" s="220">
        <f t="shared" si="57"/>
        <v>0</v>
      </c>
      <c r="P94" s="220">
        <f t="shared" si="57"/>
        <v>0</v>
      </c>
      <c r="Q94" s="220">
        <f t="shared" si="39"/>
        <v>0</v>
      </c>
      <c r="R94" s="222">
        <f t="shared" si="40"/>
        <v>0</v>
      </c>
      <c r="S94" s="220">
        <f t="shared" si="57"/>
        <v>0</v>
      </c>
      <c r="T94" s="220">
        <f t="shared" si="57"/>
        <v>0</v>
      </c>
      <c r="U94" s="220">
        <f t="shared" si="57"/>
        <v>0</v>
      </c>
      <c r="V94" s="220">
        <f t="shared" si="41"/>
        <v>0</v>
      </c>
      <c r="W94" s="222">
        <f t="shared" si="42"/>
        <v>0</v>
      </c>
      <c r="X94" s="220">
        <f t="shared" si="43"/>
        <v>-241.9</v>
      </c>
      <c r="Y94" s="222">
        <f t="shared" si="44"/>
        <v>1.3068611561318206E-2</v>
      </c>
      <c r="Z94" s="41"/>
    </row>
    <row r="95" spans="1:26" s="9" customFormat="1" x14ac:dyDescent="0.25">
      <c r="A95" s="223" t="s">
        <v>187</v>
      </c>
      <c r="B95" s="224" t="s">
        <v>188</v>
      </c>
      <c r="C95" s="225">
        <v>0</v>
      </c>
      <c r="D95" s="226">
        <v>0</v>
      </c>
      <c r="E95" s="226">
        <v>0</v>
      </c>
      <c r="F95" s="226">
        <v>0</v>
      </c>
      <c r="G95" s="226">
        <f t="shared" si="35"/>
        <v>0</v>
      </c>
      <c r="H95" s="227" t="str">
        <f t="shared" si="36"/>
        <v>-</v>
      </c>
      <c r="I95" s="225">
        <v>0</v>
      </c>
      <c r="J95" s="225">
        <v>0</v>
      </c>
      <c r="K95" s="225">
        <v>0</v>
      </c>
      <c r="L95" s="225">
        <f t="shared" si="37"/>
        <v>0</v>
      </c>
      <c r="M95" s="227" t="str">
        <f t="shared" si="38"/>
        <v>-</v>
      </c>
      <c r="N95" s="225">
        <v>0</v>
      </c>
      <c r="O95" s="225">
        <v>0</v>
      </c>
      <c r="P95" s="225">
        <v>0</v>
      </c>
      <c r="Q95" s="225">
        <f t="shared" si="39"/>
        <v>0</v>
      </c>
      <c r="R95" s="227" t="str">
        <f t="shared" si="40"/>
        <v>-</v>
      </c>
      <c r="S95" s="225">
        <v>0</v>
      </c>
      <c r="T95" s="225">
        <v>0</v>
      </c>
      <c r="U95" s="225">
        <v>0</v>
      </c>
      <c r="V95" s="225">
        <f t="shared" si="41"/>
        <v>0</v>
      </c>
      <c r="W95" s="227" t="str">
        <f t="shared" si="42"/>
        <v>-</v>
      </c>
      <c r="X95" s="225">
        <f t="shared" si="43"/>
        <v>0</v>
      </c>
      <c r="Y95" s="227" t="str">
        <f t="shared" si="44"/>
        <v>-</v>
      </c>
      <c r="Z95" s="41"/>
    </row>
    <row r="96" spans="1:26" s="9" customFormat="1" x14ac:dyDescent="0.25">
      <c r="A96" s="223" t="s">
        <v>189</v>
      </c>
      <c r="B96" s="224" t="s">
        <v>190</v>
      </c>
      <c r="C96" s="225">
        <v>0</v>
      </c>
      <c r="D96" s="226">
        <v>0</v>
      </c>
      <c r="E96" s="226">
        <v>0</v>
      </c>
      <c r="F96" s="226">
        <v>0</v>
      </c>
      <c r="G96" s="226">
        <f t="shared" si="35"/>
        <v>0</v>
      </c>
      <c r="H96" s="227" t="str">
        <f t="shared" si="36"/>
        <v>-</v>
      </c>
      <c r="I96" s="225">
        <v>0</v>
      </c>
      <c r="J96" s="225">
        <v>0</v>
      </c>
      <c r="K96" s="225">
        <v>0</v>
      </c>
      <c r="L96" s="225">
        <f t="shared" si="37"/>
        <v>0</v>
      </c>
      <c r="M96" s="227" t="str">
        <f t="shared" si="38"/>
        <v>-</v>
      </c>
      <c r="N96" s="225">
        <v>0</v>
      </c>
      <c r="O96" s="225">
        <v>0</v>
      </c>
      <c r="P96" s="225">
        <v>0</v>
      </c>
      <c r="Q96" s="225">
        <f t="shared" si="39"/>
        <v>0</v>
      </c>
      <c r="R96" s="227" t="str">
        <f t="shared" si="40"/>
        <v>-</v>
      </c>
      <c r="S96" s="225">
        <v>0</v>
      </c>
      <c r="T96" s="225">
        <v>0</v>
      </c>
      <c r="U96" s="225">
        <v>0</v>
      </c>
      <c r="V96" s="225">
        <f t="shared" si="41"/>
        <v>0</v>
      </c>
      <c r="W96" s="227" t="str">
        <f t="shared" si="42"/>
        <v>-</v>
      </c>
      <c r="X96" s="225">
        <f t="shared" si="43"/>
        <v>0</v>
      </c>
      <c r="Y96" s="227" t="str">
        <f t="shared" si="44"/>
        <v>-</v>
      </c>
      <c r="Z96" s="41"/>
    </row>
    <row r="97" spans="1:26" s="9" customFormat="1" x14ac:dyDescent="0.25">
      <c r="A97" s="223" t="s">
        <v>191</v>
      </c>
      <c r="B97" s="224" t="s">
        <v>192</v>
      </c>
      <c r="C97" s="225">
        <v>0</v>
      </c>
      <c r="D97" s="226">
        <v>0</v>
      </c>
      <c r="E97" s="226">
        <v>0</v>
      </c>
      <c r="F97" s="226">
        <v>0</v>
      </c>
      <c r="G97" s="226">
        <f t="shared" si="35"/>
        <v>0</v>
      </c>
      <c r="H97" s="227" t="str">
        <f t="shared" si="36"/>
        <v>-</v>
      </c>
      <c r="I97" s="225">
        <v>0</v>
      </c>
      <c r="J97" s="225">
        <v>0</v>
      </c>
      <c r="K97" s="225">
        <v>0</v>
      </c>
      <c r="L97" s="225">
        <f t="shared" si="37"/>
        <v>0</v>
      </c>
      <c r="M97" s="227" t="str">
        <f t="shared" si="38"/>
        <v>-</v>
      </c>
      <c r="N97" s="225">
        <v>0</v>
      </c>
      <c r="O97" s="225">
        <v>0</v>
      </c>
      <c r="P97" s="225">
        <v>0</v>
      </c>
      <c r="Q97" s="225">
        <f t="shared" si="39"/>
        <v>0</v>
      </c>
      <c r="R97" s="227" t="str">
        <f t="shared" si="40"/>
        <v>-</v>
      </c>
      <c r="S97" s="225">
        <v>0</v>
      </c>
      <c r="T97" s="225">
        <v>0</v>
      </c>
      <c r="U97" s="225">
        <v>0</v>
      </c>
      <c r="V97" s="225">
        <f t="shared" si="41"/>
        <v>0</v>
      </c>
      <c r="W97" s="227" t="str">
        <f t="shared" si="42"/>
        <v>-</v>
      </c>
      <c r="X97" s="225">
        <f t="shared" si="43"/>
        <v>0</v>
      </c>
      <c r="Y97" s="227" t="str">
        <f t="shared" si="44"/>
        <v>-</v>
      </c>
      <c r="Z97" s="41"/>
    </row>
    <row r="98" spans="1:26" s="9" customFormat="1" x14ac:dyDescent="0.25">
      <c r="A98" s="223" t="s">
        <v>193</v>
      </c>
      <c r="B98" s="224" t="s">
        <v>194</v>
      </c>
      <c r="C98" s="225">
        <v>-10000</v>
      </c>
      <c r="D98" s="226">
        <v>0</v>
      </c>
      <c r="E98" s="226">
        <v>0</v>
      </c>
      <c r="F98" s="226">
        <v>0</v>
      </c>
      <c r="G98" s="226">
        <f t="shared" si="35"/>
        <v>0</v>
      </c>
      <c r="H98" s="227">
        <f t="shared" si="36"/>
        <v>0</v>
      </c>
      <c r="I98" s="225">
        <v>0</v>
      </c>
      <c r="J98" s="225">
        <v>0</v>
      </c>
      <c r="K98" s="225">
        <v>0</v>
      </c>
      <c r="L98" s="225">
        <f t="shared" si="37"/>
        <v>0</v>
      </c>
      <c r="M98" s="227">
        <f t="shared" si="38"/>
        <v>0</v>
      </c>
      <c r="N98" s="225">
        <v>0</v>
      </c>
      <c r="O98" s="225">
        <v>0</v>
      </c>
      <c r="P98" s="225">
        <v>0</v>
      </c>
      <c r="Q98" s="225">
        <f t="shared" si="39"/>
        <v>0</v>
      </c>
      <c r="R98" s="227">
        <f t="shared" si="40"/>
        <v>0</v>
      </c>
      <c r="S98" s="225">
        <v>0</v>
      </c>
      <c r="T98" s="225">
        <v>0</v>
      </c>
      <c r="U98" s="225">
        <v>0</v>
      </c>
      <c r="V98" s="225">
        <f t="shared" si="41"/>
        <v>0</v>
      </c>
      <c r="W98" s="227">
        <f t="shared" si="42"/>
        <v>0</v>
      </c>
      <c r="X98" s="225">
        <f t="shared" si="43"/>
        <v>0</v>
      </c>
      <c r="Y98" s="227">
        <f t="shared" si="44"/>
        <v>0</v>
      </c>
      <c r="Z98" s="41"/>
    </row>
    <row r="99" spans="1:26" s="9" customFormat="1" x14ac:dyDescent="0.25">
      <c r="A99" s="223" t="s">
        <v>195</v>
      </c>
      <c r="B99" s="224" t="s">
        <v>196</v>
      </c>
      <c r="C99" s="225">
        <v>-8510</v>
      </c>
      <c r="D99" s="226">
        <v>0</v>
      </c>
      <c r="E99" s="226">
        <v>0</v>
      </c>
      <c r="F99" s="226">
        <v>0</v>
      </c>
      <c r="G99" s="226">
        <f t="shared" si="35"/>
        <v>0</v>
      </c>
      <c r="H99" s="227">
        <f t="shared" si="36"/>
        <v>0</v>
      </c>
      <c r="I99" s="225">
        <v>0</v>
      </c>
      <c r="J99" s="225">
        <v>0</v>
      </c>
      <c r="K99" s="225">
        <v>0</v>
      </c>
      <c r="L99" s="225">
        <f t="shared" si="37"/>
        <v>0</v>
      </c>
      <c r="M99" s="227">
        <f t="shared" si="38"/>
        <v>0</v>
      </c>
      <c r="N99" s="225">
        <v>0</v>
      </c>
      <c r="O99" s="225">
        <v>0</v>
      </c>
      <c r="P99" s="225">
        <v>0</v>
      </c>
      <c r="Q99" s="225">
        <f t="shared" si="39"/>
        <v>0</v>
      </c>
      <c r="R99" s="227">
        <f t="shared" si="40"/>
        <v>0</v>
      </c>
      <c r="S99" s="225">
        <v>0</v>
      </c>
      <c r="T99" s="225">
        <v>0</v>
      </c>
      <c r="U99" s="225">
        <v>0</v>
      </c>
      <c r="V99" s="225">
        <f t="shared" si="41"/>
        <v>0</v>
      </c>
      <c r="W99" s="227">
        <f t="shared" si="42"/>
        <v>0</v>
      </c>
      <c r="X99" s="225">
        <f t="shared" si="43"/>
        <v>0</v>
      </c>
      <c r="Y99" s="227">
        <f t="shared" si="44"/>
        <v>0</v>
      </c>
      <c r="Z99" s="41"/>
    </row>
    <row r="100" spans="1:26" s="9" customFormat="1" x14ac:dyDescent="0.25">
      <c r="A100" s="223" t="s">
        <v>197</v>
      </c>
      <c r="B100" s="224" t="s">
        <v>198</v>
      </c>
      <c r="C100" s="225">
        <v>0</v>
      </c>
      <c r="D100" s="226">
        <v>0</v>
      </c>
      <c r="E100" s="226">
        <v>0</v>
      </c>
      <c r="F100" s="226">
        <v>0</v>
      </c>
      <c r="G100" s="226">
        <f t="shared" si="35"/>
        <v>0</v>
      </c>
      <c r="H100" s="227" t="str">
        <f t="shared" si="36"/>
        <v>-</v>
      </c>
      <c r="I100" s="225">
        <v>0</v>
      </c>
      <c r="J100" s="225">
        <v>0</v>
      </c>
      <c r="K100" s="225">
        <v>0</v>
      </c>
      <c r="L100" s="225">
        <f t="shared" si="37"/>
        <v>0</v>
      </c>
      <c r="M100" s="227" t="str">
        <f t="shared" si="38"/>
        <v>-</v>
      </c>
      <c r="N100" s="225">
        <v>0</v>
      </c>
      <c r="O100" s="225">
        <v>0</v>
      </c>
      <c r="P100" s="225">
        <v>0</v>
      </c>
      <c r="Q100" s="225">
        <f t="shared" si="39"/>
        <v>0</v>
      </c>
      <c r="R100" s="227" t="str">
        <f t="shared" si="40"/>
        <v>-</v>
      </c>
      <c r="S100" s="225">
        <v>0</v>
      </c>
      <c r="T100" s="225">
        <v>0</v>
      </c>
      <c r="U100" s="225">
        <v>0</v>
      </c>
      <c r="V100" s="225">
        <f t="shared" si="41"/>
        <v>0</v>
      </c>
      <c r="W100" s="227" t="str">
        <f t="shared" si="42"/>
        <v>-</v>
      </c>
      <c r="X100" s="225">
        <f t="shared" si="43"/>
        <v>0</v>
      </c>
      <c r="Y100" s="227" t="str">
        <f t="shared" si="44"/>
        <v>-</v>
      </c>
      <c r="Z100" s="41"/>
    </row>
    <row r="101" spans="1:26" s="9" customFormat="1" x14ac:dyDescent="0.25">
      <c r="A101" s="223" t="s">
        <v>199</v>
      </c>
      <c r="B101" s="224" t="s">
        <v>200</v>
      </c>
      <c r="C101" s="225">
        <v>0</v>
      </c>
      <c r="D101" s="226">
        <v>0</v>
      </c>
      <c r="E101" s="226">
        <v>0</v>
      </c>
      <c r="F101" s="226">
        <v>0</v>
      </c>
      <c r="G101" s="226">
        <f t="shared" si="35"/>
        <v>0</v>
      </c>
      <c r="H101" s="227" t="str">
        <f t="shared" si="36"/>
        <v>-</v>
      </c>
      <c r="I101" s="225">
        <v>0</v>
      </c>
      <c r="J101" s="225">
        <v>0</v>
      </c>
      <c r="K101" s="225">
        <v>0</v>
      </c>
      <c r="L101" s="225">
        <f t="shared" si="37"/>
        <v>0</v>
      </c>
      <c r="M101" s="227" t="str">
        <f t="shared" si="38"/>
        <v>-</v>
      </c>
      <c r="N101" s="225">
        <v>0</v>
      </c>
      <c r="O101" s="225">
        <v>0</v>
      </c>
      <c r="P101" s="225">
        <v>0</v>
      </c>
      <c r="Q101" s="225">
        <f t="shared" si="39"/>
        <v>0</v>
      </c>
      <c r="R101" s="227" t="str">
        <f t="shared" si="40"/>
        <v>-</v>
      </c>
      <c r="S101" s="225">
        <v>0</v>
      </c>
      <c r="T101" s="225">
        <v>0</v>
      </c>
      <c r="U101" s="225">
        <v>0</v>
      </c>
      <c r="V101" s="225">
        <f t="shared" si="41"/>
        <v>0</v>
      </c>
      <c r="W101" s="227" t="str">
        <f t="shared" si="42"/>
        <v>-</v>
      </c>
      <c r="X101" s="225">
        <f t="shared" si="43"/>
        <v>0</v>
      </c>
      <c r="Y101" s="227" t="str">
        <f t="shared" si="44"/>
        <v>-</v>
      </c>
      <c r="Z101" s="41"/>
    </row>
    <row r="102" spans="1:26" s="9" customFormat="1" x14ac:dyDescent="0.25">
      <c r="A102" s="223" t="s">
        <v>201</v>
      </c>
      <c r="B102" s="224" t="s">
        <v>162</v>
      </c>
      <c r="C102" s="225">
        <v>0</v>
      </c>
      <c r="D102" s="226">
        <f>-Jan!O379</f>
        <v>-241.9</v>
      </c>
      <c r="E102" s="226">
        <v>0</v>
      </c>
      <c r="F102" s="226">
        <v>0</v>
      </c>
      <c r="G102" s="226">
        <f t="shared" si="35"/>
        <v>-241.9</v>
      </c>
      <c r="H102" s="227" t="str">
        <f t="shared" si="36"/>
        <v>-</v>
      </c>
      <c r="I102" s="225">
        <v>0</v>
      </c>
      <c r="J102" s="225">
        <v>0</v>
      </c>
      <c r="K102" s="225">
        <v>0</v>
      </c>
      <c r="L102" s="225">
        <f t="shared" si="37"/>
        <v>0</v>
      </c>
      <c r="M102" s="227" t="str">
        <f t="shared" si="38"/>
        <v>-</v>
      </c>
      <c r="N102" s="225">
        <v>0</v>
      </c>
      <c r="O102" s="225">
        <v>0</v>
      </c>
      <c r="P102" s="225">
        <v>0</v>
      </c>
      <c r="Q102" s="225">
        <f t="shared" si="39"/>
        <v>0</v>
      </c>
      <c r="R102" s="227" t="str">
        <f t="shared" si="40"/>
        <v>-</v>
      </c>
      <c r="S102" s="225">
        <v>0</v>
      </c>
      <c r="T102" s="225">
        <v>0</v>
      </c>
      <c r="U102" s="225">
        <v>0</v>
      </c>
      <c r="V102" s="225">
        <f t="shared" si="41"/>
        <v>0</v>
      </c>
      <c r="W102" s="227" t="str">
        <f t="shared" si="42"/>
        <v>-</v>
      </c>
      <c r="X102" s="225">
        <f t="shared" si="43"/>
        <v>-241.9</v>
      </c>
      <c r="Y102" s="227" t="str">
        <f t="shared" si="44"/>
        <v>-</v>
      </c>
      <c r="Z102" s="41"/>
    </row>
    <row r="103" spans="1:26" s="6" customFormat="1" x14ac:dyDescent="0.25">
      <c r="A103" s="218" t="s">
        <v>202</v>
      </c>
      <c r="B103" s="219" t="s">
        <v>203</v>
      </c>
      <c r="C103" s="220">
        <f>SUM(C104:C109)</f>
        <v>-1378386.4500000002</v>
      </c>
      <c r="D103" s="221">
        <f>SUM(D104:D109)</f>
        <v>-1745.36</v>
      </c>
      <c r="E103" s="221">
        <f t="shared" ref="E103:U103" si="58">SUM(E104:E109)</f>
        <v>-53482.04</v>
      </c>
      <c r="F103" s="221">
        <f t="shared" si="58"/>
        <v>-272.39999999999998</v>
      </c>
      <c r="G103" s="221">
        <f t="shared" si="35"/>
        <v>-55499.8</v>
      </c>
      <c r="H103" s="222">
        <f t="shared" si="36"/>
        <v>4.0264325001163496E-2</v>
      </c>
      <c r="I103" s="220">
        <f t="shared" si="58"/>
        <v>-224181.58</v>
      </c>
      <c r="J103" s="220">
        <f t="shared" si="58"/>
        <v>-113948.89</v>
      </c>
      <c r="K103" s="220">
        <f t="shared" si="58"/>
        <v>-67739.34</v>
      </c>
      <c r="L103" s="220">
        <f t="shared" si="37"/>
        <v>-405869.80999999994</v>
      </c>
      <c r="M103" s="222">
        <f t="shared" si="38"/>
        <v>0.29445284375800407</v>
      </c>
      <c r="N103" s="220">
        <f t="shared" si="58"/>
        <v>-168613.37</v>
      </c>
      <c r="O103" s="220">
        <f t="shared" si="58"/>
        <v>-153548.83000000002</v>
      </c>
      <c r="P103" s="220">
        <f t="shared" si="58"/>
        <v>-1420.88</v>
      </c>
      <c r="Q103" s="220">
        <f t="shared" si="39"/>
        <v>-323583.08</v>
      </c>
      <c r="R103" s="222">
        <f t="shared" si="40"/>
        <v>0.23475497745933296</v>
      </c>
      <c r="S103" s="220">
        <f t="shared" si="58"/>
        <v>-140</v>
      </c>
      <c r="T103" s="220">
        <f t="shared" si="58"/>
        <v>-233521.96</v>
      </c>
      <c r="U103" s="220">
        <f t="shared" si="58"/>
        <v>-73600</v>
      </c>
      <c r="V103" s="220">
        <f t="shared" si="41"/>
        <v>-307261.95999999996</v>
      </c>
      <c r="W103" s="222">
        <f t="shared" si="42"/>
        <v>0.22291423424831253</v>
      </c>
      <c r="X103" s="220">
        <f t="shared" si="43"/>
        <v>-1092214.6499999999</v>
      </c>
      <c r="Y103" s="222">
        <f t="shared" si="44"/>
        <v>0.79238638046681298</v>
      </c>
      <c r="Z103" s="41"/>
    </row>
    <row r="104" spans="1:26" s="9" customFormat="1" x14ac:dyDescent="0.25">
      <c r="A104" s="223" t="s">
        <v>204</v>
      </c>
      <c r="B104" s="224" t="s">
        <v>205</v>
      </c>
      <c r="C104" s="225">
        <v>-25000</v>
      </c>
      <c r="D104" s="226">
        <v>0</v>
      </c>
      <c r="E104" s="226">
        <v>0</v>
      </c>
      <c r="F104" s="226">
        <v>0</v>
      </c>
      <c r="G104" s="226">
        <f t="shared" si="35"/>
        <v>0</v>
      </c>
      <c r="H104" s="227">
        <f t="shared" si="36"/>
        <v>0</v>
      </c>
      <c r="I104" s="225">
        <v>0</v>
      </c>
      <c r="J104" s="225">
        <v>0</v>
      </c>
      <c r="K104" s="225">
        <v>0</v>
      </c>
      <c r="L104" s="225">
        <f t="shared" si="37"/>
        <v>0</v>
      </c>
      <c r="M104" s="227">
        <f t="shared" si="38"/>
        <v>0</v>
      </c>
      <c r="N104" s="225">
        <v>0</v>
      </c>
      <c r="O104" s="225">
        <v>0</v>
      </c>
      <c r="P104" s="225">
        <v>0</v>
      </c>
      <c r="Q104" s="225">
        <f t="shared" si="39"/>
        <v>0</v>
      </c>
      <c r="R104" s="227">
        <f t="shared" si="40"/>
        <v>0</v>
      </c>
      <c r="S104" s="225">
        <v>0</v>
      </c>
      <c r="T104" s="225">
        <v>0</v>
      </c>
      <c r="U104" s="225">
        <v>0</v>
      </c>
      <c r="V104" s="225">
        <f t="shared" si="41"/>
        <v>0</v>
      </c>
      <c r="W104" s="227">
        <f t="shared" si="42"/>
        <v>0</v>
      </c>
      <c r="X104" s="225">
        <f t="shared" si="43"/>
        <v>0</v>
      </c>
      <c r="Y104" s="227">
        <f t="shared" si="44"/>
        <v>0</v>
      </c>
      <c r="Z104" s="41"/>
    </row>
    <row r="105" spans="1:26" s="9" customFormat="1" x14ac:dyDescent="0.25">
      <c r="A105" s="223" t="s">
        <v>206</v>
      </c>
      <c r="B105" s="224" t="s">
        <v>207</v>
      </c>
      <c r="C105" s="225">
        <v>-270000</v>
      </c>
      <c r="D105" s="226">
        <f>-Jan!O406</f>
        <v>-1745.36</v>
      </c>
      <c r="E105" s="226">
        <f>-Fev!P419</f>
        <v>-53482.04</v>
      </c>
      <c r="F105" s="226">
        <f>-Mar!M386</f>
        <v>-272.39999999999998</v>
      </c>
      <c r="G105" s="226">
        <f t="shared" si="35"/>
        <v>-55499.8</v>
      </c>
      <c r="H105" s="227">
        <f t="shared" si="36"/>
        <v>0.20555481481481483</v>
      </c>
      <c r="I105" s="225">
        <f>-Abr!L379+750.02</f>
        <v>-2142.86</v>
      </c>
      <c r="J105" s="225">
        <v>0</v>
      </c>
      <c r="K105" s="225">
        <v>0</v>
      </c>
      <c r="L105" s="225">
        <f t="shared" si="37"/>
        <v>-2142.86</v>
      </c>
      <c r="M105" s="227">
        <f t="shared" si="38"/>
        <v>7.9365185185185198E-3</v>
      </c>
      <c r="N105" s="225">
        <v>0</v>
      </c>
      <c r="O105" s="225">
        <v>0</v>
      </c>
      <c r="P105" s="225">
        <v>0</v>
      </c>
      <c r="Q105" s="225">
        <f t="shared" si="39"/>
        <v>0</v>
      </c>
      <c r="R105" s="227">
        <f t="shared" si="40"/>
        <v>0</v>
      </c>
      <c r="S105" s="225">
        <f>-Out!P402</f>
        <v>-140</v>
      </c>
      <c r="T105" s="225">
        <v>0</v>
      </c>
      <c r="U105" s="225">
        <v>0</v>
      </c>
      <c r="V105" s="225">
        <f t="shared" si="41"/>
        <v>-140</v>
      </c>
      <c r="W105" s="227">
        <f t="shared" si="42"/>
        <v>5.1851851851851853E-4</v>
      </c>
      <c r="X105" s="225">
        <f t="shared" si="43"/>
        <v>-57782.66</v>
      </c>
      <c r="Y105" s="227">
        <f t="shared" si="44"/>
        <v>0.21400985185185187</v>
      </c>
      <c r="Z105" s="41"/>
    </row>
    <row r="106" spans="1:26" s="9" customFormat="1" x14ac:dyDescent="0.25">
      <c r="A106" s="223" t="s">
        <v>208</v>
      </c>
      <c r="B106" s="224" t="s">
        <v>209</v>
      </c>
      <c r="C106" s="225">
        <v>0</v>
      </c>
      <c r="D106" s="226">
        <v>0</v>
      </c>
      <c r="E106" s="226">
        <v>0</v>
      </c>
      <c r="F106" s="226">
        <v>0</v>
      </c>
      <c r="G106" s="226">
        <f t="shared" ref="G106:G129" si="59">SUM(D106:F106)</f>
        <v>0</v>
      </c>
      <c r="H106" s="227" t="str">
        <f t="shared" ref="H106:H151" si="60">IF(C106=0,"-",G106/C106)</f>
        <v>-</v>
      </c>
      <c r="I106" s="225">
        <v>0</v>
      </c>
      <c r="J106" s="225">
        <v>0</v>
      </c>
      <c r="K106" s="225">
        <v>0</v>
      </c>
      <c r="L106" s="225">
        <f t="shared" ref="L106:L129" si="61">SUM(I106:K106)</f>
        <v>0</v>
      </c>
      <c r="M106" s="227" t="str">
        <f t="shared" ref="M106:M152" si="62">IF(C106=0,"-",L106/C106)</f>
        <v>-</v>
      </c>
      <c r="N106" s="225">
        <v>0</v>
      </c>
      <c r="O106" s="225">
        <v>0</v>
      </c>
      <c r="P106" s="225">
        <v>0</v>
      </c>
      <c r="Q106" s="225">
        <f t="shared" ref="Q106:Q129" si="63">SUM(N106:P106)</f>
        <v>0</v>
      </c>
      <c r="R106" s="227" t="str">
        <f t="shared" ref="R106:R152" si="64">IF(C106=0,"-",Q106/C106)</f>
        <v>-</v>
      </c>
      <c r="S106" s="225">
        <v>0</v>
      </c>
      <c r="T106" s="225">
        <v>0</v>
      </c>
      <c r="U106" s="225">
        <v>0</v>
      </c>
      <c r="V106" s="225">
        <f t="shared" ref="V106:V129" si="65">SUM(S106:U106)</f>
        <v>0</v>
      </c>
      <c r="W106" s="227" t="str">
        <f t="shared" ref="W106:W152" si="66">IF(C106=0,"-",V106/C106)</f>
        <v>-</v>
      </c>
      <c r="X106" s="225">
        <f t="shared" ref="X106:X152" si="67">G106+L106+Q106+V106</f>
        <v>0</v>
      </c>
      <c r="Y106" s="227" t="str">
        <f t="shared" ref="Y106:Y152" si="68">IF(C106=0,"-",X106/C106)</f>
        <v>-</v>
      </c>
      <c r="Z106" s="41"/>
    </row>
    <row r="107" spans="1:26" s="9" customFormat="1" x14ac:dyDescent="0.25">
      <c r="A107" s="223" t="s">
        <v>210</v>
      </c>
      <c r="B107" s="224" t="s">
        <v>211</v>
      </c>
      <c r="C107" s="225">
        <v>0</v>
      </c>
      <c r="D107" s="226">
        <v>0</v>
      </c>
      <c r="E107" s="226">
        <v>0</v>
      </c>
      <c r="F107" s="226">
        <v>0</v>
      </c>
      <c r="G107" s="226">
        <f t="shared" si="59"/>
        <v>0</v>
      </c>
      <c r="H107" s="227" t="str">
        <f t="shared" si="60"/>
        <v>-</v>
      </c>
      <c r="I107" s="225">
        <v>0</v>
      </c>
      <c r="J107" s="225">
        <v>0</v>
      </c>
      <c r="K107" s="225">
        <v>0</v>
      </c>
      <c r="L107" s="225">
        <f t="shared" si="61"/>
        <v>0</v>
      </c>
      <c r="M107" s="227" t="str">
        <f t="shared" si="62"/>
        <v>-</v>
      </c>
      <c r="N107" s="225">
        <v>0</v>
      </c>
      <c r="O107" s="225">
        <v>0</v>
      </c>
      <c r="P107" s="225">
        <v>0</v>
      </c>
      <c r="Q107" s="225">
        <f t="shared" si="63"/>
        <v>0</v>
      </c>
      <c r="R107" s="227" t="str">
        <f t="shared" si="64"/>
        <v>-</v>
      </c>
      <c r="S107" s="225">
        <v>0</v>
      </c>
      <c r="T107" s="225">
        <v>0</v>
      </c>
      <c r="U107" s="225">
        <v>0</v>
      </c>
      <c r="V107" s="225">
        <f t="shared" si="65"/>
        <v>0</v>
      </c>
      <c r="W107" s="227" t="str">
        <f t="shared" si="66"/>
        <v>-</v>
      </c>
      <c r="X107" s="225">
        <f t="shared" si="67"/>
        <v>0</v>
      </c>
      <c r="Y107" s="227" t="str">
        <f t="shared" si="68"/>
        <v>-</v>
      </c>
      <c r="Z107" s="41"/>
    </row>
    <row r="108" spans="1:26" s="9" customFormat="1" x14ac:dyDescent="0.25">
      <c r="A108" s="223" t="s">
        <v>212</v>
      </c>
      <c r="B108" s="224" t="s">
        <v>196</v>
      </c>
      <c r="C108" s="225">
        <v>-28698.54</v>
      </c>
      <c r="D108" s="226">
        <v>0</v>
      </c>
      <c r="E108" s="226">
        <v>0</v>
      </c>
      <c r="F108" s="226">
        <v>0</v>
      </c>
      <c r="G108" s="226">
        <f t="shared" si="59"/>
        <v>0</v>
      </c>
      <c r="H108" s="227">
        <f t="shared" si="60"/>
        <v>0</v>
      </c>
      <c r="I108" s="225">
        <v>0</v>
      </c>
      <c r="J108" s="225">
        <v>0</v>
      </c>
      <c r="K108" s="225">
        <v>0</v>
      </c>
      <c r="L108" s="225">
        <f t="shared" si="61"/>
        <v>0</v>
      </c>
      <c r="M108" s="227">
        <f t="shared" si="62"/>
        <v>0</v>
      </c>
      <c r="N108" s="225">
        <v>0</v>
      </c>
      <c r="O108" s="225">
        <v>0</v>
      </c>
      <c r="P108" s="225">
        <v>0</v>
      </c>
      <c r="Q108" s="225">
        <f t="shared" si="63"/>
        <v>0</v>
      </c>
      <c r="R108" s="227">
        <f t="shared" si="64"/>
        <v>0</v>
      </c>
      <c r="S108" s="225">
        <v>0</v>
      </c>
      <c r="T108" s="225">
        <v>0</v>
      </c>
      <c r="U108" s="225">
        <v>0</v>
      </c>
      <c r="V108" s="225">
        <f t="shared" si="65"/>
        <v>0</v>
      </c>
      <c r="W108" s="227">
        <f t="shared" si="66"/>
        <v>0</v>
      </c>
      <c r="X108" s="225">
        <f t="shared" si="67"/>
        <v>0</v>
      </c>
      <c r="Y108" s="227">
        <f t="shared" si="68"/>
        <v>0</v>
      </c>
      <c r="Z108" s="41"/>
    </row>
    <row r="109" spans="1:26" s="9" customFormat="1" x14ac:dyDescent="0.25">
      <c r="A109" s="223" t="s">
        <v>213</v>
      </c>
      <c r="B109" s="224" t="s">
        <v>162</v>
      </c>
      <c r="C109" s="225">
        <v>-1054687.9100000001</v>
      </c>
      <c r="D109" s="226">
        <v>0</v>
      </c>
      <c r="E109" s="226">
        <v>0</v>
      </c>
      <c r="F109" s="226">
        <v>0</v>
      </c>
      <c r="G109" s="226">
        <f t="shared" si="59"/>
        <v>0</v>
      </c>
      <c r="H109" s="227">
        <f t="shared" si="60"/>
        <v>0</v>
      </c>
      <c r="I109" s="225">
        <f>-221288.7-750.02</f>
        <v>-222038.72</v>
      </c>
      <c r="J109" s="225">
        <f>-Mai!P373-113048.9</f>
        <v>-113948.89</v>
      </c>
      <c r="K109" s="225">
        <v>-67739.34</v>
      </c>
      <c r="L109" s="225">
        <f t="shared" si="61"/>
        <v>-403726.94999999995</v>
      </c>
      <c r="M109" s="227">
        <f t="shared" si="62"/>
        <v>0.38279281119283892</v>
      </c>
      <c r="N109" s="225">
        <f>-Jul!P372-167493.37</f>
        <v>-168613.37</v>
      </c>
      <c r="O109" s="225">
        <f>-Ago!P371-153505.63</f>
        <v>-153548.83000000002</v>
      </c>
      <c r="P109" s="225">
        <f>-Set!L376</f>
        <v>-1420.88</v>
      </c>
      <c r="Q109" s="225">
        <f t="shared" si="63"/>
        <v>-323583.08</v>
      </c>
      <c r="R109" s="227">
        <f t="shared" si="64"/>
        <v>0.30680457880663481</v>
      </c>
      <c r="S109" s="225">
        <v>0</v>
      </c>
      <c r="T109" s="225">
        <v>-233521.96</v>
      </c>
      <c r="U109" s="225">
        <v>-73600</v>
      </c>
      <c r="V109" s="225">
        <f t="shared" si="65"/>
        <v>-307121.95999999996</v>
      </c>
      <c r="W109" s="227">
        <f t="shared" si="66"/>
        <v>0.29119700442949037</v>
      </c>
      <c r="X109" s="225">
        <f t="shared" si="67"/>
        <v>-1034431.99</v>
      </c>
      <c r="Y109" s="227">
        <f t="shared" si="68"/>
        <v>0.9807943944289641</v>
      </c>
      <c r="Z109" s="41"/>
    </row>
    <row r="110" spans="1:26" s="6" customFormat="1" x14ac:dyDescent="0.25">
      <c r="A110" s="218" t="s">
        <v>214</v>
      </c>
      <c r="B110" s="219" t="s">
        <v>215</v>
      </c>
      <c r="C110" s="220">
        <f>SUM(C111:C115)</f>
        <v>-682645.99</v>
      </c>
      <c r="D110" s="221">
        <f>SUM(D111:D115)</f>
        <v>-42356.35</v>
      </c>
      <c r="E110" s="221">
        <f t="shared" ref="E110:U110" si="69">SUM(E111:E115)</f>
        <v>-54994.04</v>
      </c>
      <c r="F110" s="221">
        <f t="shared" si="69"/>
        <v>-51194.879999999997</v>
      </c>
      <c r="G110" s="221">
        <f t="shared" si="59"/>
        <v>-148545.26999999999</v>
      </c>
      <c r="H110" s="222">
        <f t="shared" si="60"/>
        <v>0.21760220110572975</v>
      </c>
      <c r="I110" s="220">
        <f t="shared" si="69"/>
        <v>-29597.42</v>
      </c>
      <c r="J110" s="220">
        <f t="shared" si="69"/>
        <v>-33402.69</v>
      </c>
      <c r="K110" s="220">
        <f t="shared" si="69"/>
        <v>-31106.03</v>
      </c>
      <c r="L110" s="220">
        <f t="shared" si="61"/>
        <v>-94106.14</v>
      </c>
      <c r="M110" s="222">
        <f t="shared" si="62"/>
        <v>0.1378549663786936</v>
      </c>
      <c r="N110" s="220">
        <f t="shared" si="69"/>
        <v>-19394.38</v>
      </c>
      <c r="O110" s="220">
        <f t="shared" si="69"/>
        <v>-26288.97</v>
      </c>
      <c r="P110" s="220">
        <f t="shared" si="69"/>
        <v>-37369.54</v>
      </c>
      <c r="Q110" s="220">
        <f t="shared" si="63"/>
        <v>-83052.890000000014</v>
      </c>
      <c r="R110" s="222">
        <f t="shared" si="64"/>
        <v>0.12166319178114562</v>
      </c>
      <c r="S110" s="220">
        <f t="shared" si="69"/>
        <v>-27746.29</v>
      </c>
      <c r="T110" s="220">
        <f t="shared" si="69"/>
        <v>-28490.460000000003</v>
      </c>
      <c r="U110" s="220">
        <f t="shared" si="69"/>
        <v>-32415.3</v>
      </c>
      <c r="V110" s="220">
        <f t="shared" si="65"/>
        <v>-88652.05</v>
      </c>
      <c r="W110" s="222">
        <f t="shared" si="66"/>
        <v>0.1298653347396064</v>
      </c>
      <c r="X110" s="220">
        <f t="shared" si="67"/>
        <v>-414356.35</v>
      </c>
      <c r="Y110" s="222">
        <f t="shared" si="68"/>
        <v>0.60698569400517532</v>
      </c>
      <c r="Z110" s="41"/>
    </row>
    <row r="111" spans="1:26" s="9" customFormat="1" x14ac:dyDescent="0.25">
      <c r="A111" s="223" t="s">
        <v>216</v>
      </c>
      <c r="B111" s="224" t="s">
        <v>217</v>
      </c>
      <c r="C111" s="225">
        <v>-64000</v>
      </c>
      <c r="D111" s="226">
        <f>-Jan!O384</f>
        <v>-5038.2</v>
      </c>
      <c r="E111" s="226">
        <f>-Fev!P391</f>
        <v>-5000</v>
      </c>
      <c r="F111" s="226">
        <f>-Mar!M353</f>
        <v>-5257</v>
      </c>
      <c r="G111" s="226">
        <f t="shared" si="59"/>
        <v>-15295.2</v>
      </c>
      <c r="H111" s="227">
        <f t="shared" si="60"/>
        <v>0.23898750000000002</v>
      </c>
      <c r="I111" s="225">
        <f>-Abr!L347</f>
        <v>-5000</v>
      </c>
      <c r="J111" s="225">
        <f>-Mai!P340</f>
        <v>-5000</v>
      </c>
      <c r="K111" s="225">
        <f>-Jun!P339</f>
        <v>-5000</v>
      </c>
      <c r="L111" s="225">
        <f t="shared" si="61"/>
        <v>-15000</v>
      </c>
      <c r="M111" s="227">
        <f t="shared" si="62"/>
        <v>0.234375</v>
      </c>
      <c r="N111" s="225">
        <f>-Jul!P339</f>
        <v>-400</v>
      </c>
      <c r="O111" s="225">
        <v>0</v>
      </c>
      <c r="P111" s="225">
        <v>0</v>
      </c>
      <c r="Q111" s="225">
        <f t="shared" si="63"/>
        <v>-400</v>
      </c>
      <c r="R111" s="227">
        <f t="shared" si="64"/>
        <v>6.2500000000000003E-3</v>
      </c>
      <c r="S111" s="225">
        <f>-Out!P369</f>
        <v>-354</v>
      </c>
      <c r="T111" s="225">
        <f>-Nov!P373</f>
        <v>-1428.56</v>
      </c>
      <c r="U111" s="225">
        <f>-Dez!P378</f>
        <v>-4350.5</v>
      </c>
      <c r="V111" s="225">
        <f t="shared" si="65"/>
        <v>-6133.0599999999995</v>
      </c>
      <c r="W111" s="227">
        <f t="shared" si="66"/>
        <v>9.5829062499999992E-2</v>
      </c>
      <c r="X111" s="225">
        <f t="shared" si="67"/>
        <v>-36828.26</v>
      </c>
      <c r="Y111" s="227">
        <f t="shared" si="68"/>
        <v>0.5754415625</v>
      </c>
      <c r="Z111" s="41"/>
    </row>
    <row r="112" spans="1:26" s="9" customFormat="1" x14ac:dyDescent="0.25">
      <c r="A112" s="223" t="s">
        <v>218</v>
      </c>
      <c r="B112" s="224" t="s">
        <v>219</v>
      </c>
      <c r="C112" s="225">
        <v>0</v>
      </c>
      <c r="D112" s="226">
        <v>0</v>
      </c>
      <c r="E112" s="226">
        <f>-Fev!P395</f>
        <v>-2046</v>
      </c>
      <c r="F112" s="226">
        <v>0</v>
      </c>
      <c r="G112" s="226">
        <f t="shared" si="59"/>
        <v>-2046</v>
      </c>
      <c r="H112" s="227" t="str">
        <f t="shared" si="60"/>
        <v>-</v>
      </c>
      <c r="I112" s="225">
        <v>0</v>
      </c>
      <c r="J112" s="225">
        <v>0</v>
      </c>
      <c r="K112" s="225">
        <v>0</v>
      </c>
      <c r="L112" s="225">
        <f t="shared" si="61"/>
        <v>0</v>
      </c>
      <c r="M112" s="227" t="str">
        <f t="shared" si="62"/>
        <v>-</v>
      </c>
      <c r="N112" s="225">
        <v>0</v>
      </c>
      <c r="O112" s="225">
        <v>0</v>
      </c>
      <c r="P112" s="225">
        <v>0</v>
      </c>
      <c r="Q112" s="225">
        <f t="shared" si="63"/>
        <v>0</v>
      </c>
      <c r="R112" s="227" t="str">
        <f t="shared" si="64"/>
        <v>-</v>
      </c>
      <c r="S112" s="225">
        <v>0</v>
      </c>
      <c r="T112" s="225">
        <v>0</v>
      </c>
      <c r="U112" s="225">
        <v>0</v>
      </c>
      <c r="V112" s="225">
        <f t="shared" si="65"/>
        <v>0</v>
      </c>
      <c r="W112" s="227" t="str">
        <f t="shared" si="66"/>
        <v>-</v>
      </c>
      <c r="X112" s="225">
        <f t="shared" si="67"/>
        <v>-2046</v>
      </c>
      <c r="Y112" s="227" t="str">
        <f t="shared" si="68"/>
        <v>-</v>
      </c>
      <c r="Z112" s="41"/>
    </row>
    <row r="113" spans="1:26" s="9" customFormat="1" x14ac:dyDescent="0.25">
      <c r="A113" s="223" t="s">
        <v>220</v>
      </c>
      <c r="B113" s="224" t="s">
        <v>221</v>
      </c>
      <c r="C113" s="225">
        <v>-618645.99</v>
      </c>
      <c r="D113" s="226">
        <f>-Jan!O388</f>
        <v>-37318.15</v>
      </c>
      <c r="E113" s="226">
        <f>-Fev!P398-Fev!P403</f>
        <v>-47446.239999999998</v>
      </c>
      <c r="F113" s="226">
        <f>-Mar!M360-Mar!M366</f>
        <v>-40117.879999999997</v>
      </c>
      <c r="G113" s="226">
        <f t="shared" si="59"/>
        <v>-124882.26999999999</v>
      </c>
      <c r="H113" s="227">
        <f t="shared" si="60"/>
        <v>0.20186386401696388</v>
      </c>
      <c r="I113" s="225">
        <f>-Abr!L354-Abr!L360</f>
        <v>-24597.42</v>
      </c>
      <c r="J113" s="225">
        <f>-Mai!P347</f>
        <v>-28402.69</v>
      </c>
      <c r="K113" s="225">
        <f>-Jun!P346-Jun!P352</f>
        <v>-20549.43</v>
      </c>
      <c r="L113" s="225">
        <f t="shared" si="61"/>
        <v>-73549.540000000008</v>
      </c>
      <c r="M113" s="227">
        <f t="shared" si="62"/>
        <v>0.11888792813479646</v>
      </c>
      <c r="N113" s="225">
        <f>-Jul!P346</f>
        <v>-18994.38</v>
      </c>
      <c r="O113" s="225">
        <f>-Ago!P345-Ago!P351</f>
        <v>-21308.97</v>
      </c>
      <c r="P113" s="225">
        <f>-Set!L350</f>
        <v>-36679.54</v>
      </c>
      <c r="Q113" s="225">
        <f t="shared" si="63"/>
        <v>-76982.890000000014</v>
      </c>
      <c r="R113" s="227">
        <f t="shared" si="64"/>
        <v>0.12443770952107847</v>
      </c>
      <c r="S113" s="225">
        <f>-Out!P376</f>
        <v>-25734.29</v>
      </c>
      <c r="T113" s="225">
        <f>-Nov!P380</f>
        <v>-24381.9</v>
      </c>
      <c r="U113" s="225">
        <f>-Dez!P385</f>
        <v>-28064.799999999999</v>
      </c>
      <c r="V113" s="225">
        <f t="shared" si="65"/>
        <v>-78180.990000000005</v>
      </c>
      <c r="W113" s="227">
        <f t="shared" si="66"/>
        <v>0.12637435829819249</v>
      </c>
      <c r="X113" s="225">
        <f t="shared" si="67"/>
        <v>-353595.69</v>
      </c>
      <c r="Y113" s="227">
        <f t="shared" si="68"/>
        <v>0.57156385997103132</v>
      </c>
      <c r="Z113" s="41"/>
    </row>
    <row r="114" spans="1:26" s="9" customFormat="1" x14ac:dyDescent="0.25">
      <c r="A114" s="223" t="s">
        <v>222</v>
      </c>
      <c r="B114" s="224" t="s">
        <v>223</v>
      </c>
      <c r="C114" s="225">
        <v>0</v>
      </c>
      <c r="D114" s="226">
        <v>0</v>
      </c>
      <c r="E114" s="226">
        <v>0</v>
      </c>
      <c r="F114" s="226">
        <v>0</v>
      </c>
      <c r="G114" s="226">
        <f t="shared" si="59"/>
        <v>0</v>
      </c>
      <c r="H114" s="227" t="str">
        <f t="shared" si="60"/>
        <v>-</v>
      </c>
      <c r="I114" s="225">
        <v>0</v>
      </c>
      <c r="J114" s="225">
        <v>0</v>
      </c>
      <c r="K114" s="225">
        <v>0</v>
      </c>
      <c r="L114" s="225">
        <f t="shared" si="61"/>
        <v>0</v>
      </c>
      <c r="M114" s="227" t="str">
        <f t="shared" si="62"/>
        <v>-</v>
      </c>
      <c r="N114" s="225">
        <v>0</v>
      </c>
      <c r="O114" s="225">
        <v>0</v>
      </c>
      <c r="P114" s="225">
        <v>0</v>
      </c>
      <c r="Q114" s="225">
        <f t="shared" si="63"/>
        <v>0</v>
      </c>
      <c r="R114" s="227" t="str">
        <f t="shared" si="64"/>
        <v>-</v>
      </c>
      <c r="S114" s="225">
        <v>0</v>
      </c>
      <c r="T114" s="225">
        <v>0</v>
      </c>
      <c r="U114" s="225">
        <v>0</v>
      </c>
      <c r="V114" s="225">
        <f t="shared" si="65"/>
        <v>0</v>
      </c>
      <c r="W114" s="227" t="str">
        <f t="shared" si="66"/>
        <v>-</v>
      </c>
      <c r="X114" s="225">
        <f t="shared" si="67"/>
        <v>0</v>
      </c>
      <c r="Y114" s="227" t="str">
        <f t="shared" si="68"/>
        <v>-</v>
      </c>
      <c r="Z114" s="41"/>
    </row>
    <row r="115" spans="1:26" s="9" customFormat="1" x14ac:dyDescent="0.25">
      <c r="A115" s="223" t="s">
        <v>224</v>
      </c>
      <c r="B115" s="224" t="s">
        <v>162</v>
      </c>
      <c r="C115" s="225">
        <v>0</v>
      </c>
      <c r="D115" s="226">
        <v>0</v>
      </c>
      <c r="E115" s="226">
        <v>-501.8</v>
      </c>
      <c r="F115" s="226">
        <v>-5820</v>
      </c>
      <c r="G115" s="226">
        <f t="shared" si="59"/>
        <v>-6321.8</v>
      </c>
      <c r="H115" s="227" t="str">
        <f t="shared" si="60"/>
        <v>-</v>
      </c>
      <c r="I115" s="225">
        <v>0</v>
      </c>
      <c r="J115" s="225">
        <v>0</v>
      </c>
      <c r="K115" s="225">
        <v>-5556.6</v>
      </c>
      <c r="L115" s="225">
        <f t="shared" si="61"/>
        <v>-5556.6</v>
      </c>
      <c r="M115" s="227" t="str">
        <f t="shared" si="62"/>
        <v>-</v>
      </c>
      <c r="N115" s="225">
        <v>0</v>
      </c>
      <c r="O115" s="225">
        <v>-4980</v>
      </c>
      <c r="P115" s="225">
        <v>-690</v>
      </c>
      <c r="Q115" s="225">
        <f t="shared" si="63"/>
        <v>-5670</v>
      </c>
      <c r="R115" s="227" t="str">
        <f t="shared" si="64"/>
        <v>-</v>
      </c>
      <c r="S115" s="225">
        <v>-1658</v>
      </c>
      <c r="T115" s="225">
        <v>-2680</v>
      </c>
      <c r="U115" s="225">
        <v>0</v>
      </c>
      <c r="V115" s="225">
        <f t="shared" si="65"/>
        <v>-4338</v>
      </c>
      <c r="W115" s="227" t="str">
        <f t="shared" si="66"/>
        <v>-</v>
      </c>
      <c r="X115" s="225">
        <f t="shared" si="67"/>
        <v>-21886.400000000001</v>
      </c>
      <c r="Y115" s="227" t="str">
        <f t="shared" si="68"/>
        <v>-</v>
      </c>
      <c r="Z115" s="41"/>
    </row>
    <row r="116" spans="1:26" s="6" customFormat="1" x14ac:dyDescent="0.25">
      <c r="A116" s="245" t="s">
        <v>225</v>
      </c>
      <c r="B116" s="246" t="s">
        <v>226</v>
      </c>
      <c r="C116" s="247">
        <f>SUM(C117:C118)</f>
        <v>-10000</v>
      </c>
      <c r="D116" s="248">
        <f>SUM(D117:D118)</f>
        <v>0</v>
      </c>
      <c r="E116" s="248">
        <f t="shared" ref="E116:U116" si="70">SUM(E117:E118)</f>
        <v>0</v>
      </c>
      <c r="F116" s="248">
        <f t="shared" si="70"/>
        <v>0</v>
      </c>
      <c r="G116" s="248">
        <f t="shared" si="59"/>
        <v>0</v>
      </c>
      <c r="H116" s="249">
        <f t="shared" si="60"/>
        <v>0</v>
      </c>
      <c r="I116" s="247">
        <f t="shared" si="70"/>
        <v>0</v>
      </c>
      <c r="J116" s="247">
        <f t="shared" si="70"/>
        <v>0</v>
      </c>
      <c r="K116" s="247">
        <f t="shared" si="70"/>
        <v>0</v>
      </c>
      <c r="L116" s="247">
        <f t="shared" si="61"/>
        <v>0</v>
      </c>
      <c r="M116" s="249">
        <f t="shared" si="62"/>
        <v>0</v>
      </c>
      <c r="N116" s="247">
        <f t="shared" si="70"/>
        <v>0</v>
      </c>
      <c r="O116" s="247">
        <f t="shared" si="70"/>
        <v>0</v>
      </c>
      <c r="P116" s="247">
        <f t="shared" si="70"/>
        <v>0</v>
      </c>
      <c r="Q116" s="247">
        <f t="shared" si="63"/>
        <v>0</v>
      </c>
      <c r="R116" s="249">
        <f t="shared" si="64"/>
        <v>0</v>
      </c>
      <c r="S116" s="247">
        <f t="shared" si="70"/>
        <v>0</v>
      </c>
      <c r="T116" s="247">
        <f t="shared" si="70"/>
        <v>0</v>
      </c>
      <c r="U116" s="247">
        <f t="shared" si="70"/>
        <v>0</v>
      </c>
      <c r="V116" s="247">
        <f t="shared" si="65"/>
        <v>0</v>
      </c>
      <c r="W116" s="249">
        <f t="shared" si="66"/>
        <v>0</v>
      </c>
      <c r="X116" s="247">
        <f t="shared" si="67"/>
        <v>0</v>
      </c>
      <c r="Y116" s="249">
        <f t="shared" si="68"/>
        <v>0</v>
      </c>
      <c r="Z116" s="41"/>
    </row>
    <row r="117" spans="1:26" s="9" customFormat="1" x14ac:dyDescent="0.25">
      <c r="A117" s="223" t="s">
        <v>227</v>
      </c>
      <c r="B117" s="224" t="s">
        <v>228</v>
      </c>
      <c r="C117" s="225">
        <v>-3000</v>
      </c>
      <c r="D117" s="226">
        <v>0</v>
      </c>
      <c r="E117" s="226">
        <v>0</v>
      </c>
      <c r="F117" s="226">
        <v>0</v>
      </c>
      <c r="G117" s="226">
        <f t="shared" si="59"/>
        <v>0</v>
      </c>
      <c r="H117" s="227">
        <f t="shared" si="60"/>
        <v>0</v>
      </c>
      <c r="I117" s="225">
        <v>0</v>
      </c>
      <c r="J117" s="225">
        <v>0</v>
      </c>
      <c r="K117" s="225">
        <v>0</v>
      </c>
      <c r="L117" s="225">
        <f t="shared" si="61"/>
        <v>0</v>
      </c>
      <c r="M117" s="227">
        <f t="shared" si="62"/>
        <v>0</v>
      </c>
      <c r="N117" s="225">
        <v>0</v>
      </c>
      <c r="O117" s="225">
        <v>0</v>
      </c>
      <c r="P117" s="225">
        <v>0</v>
      </c>
      <c r="Q117" s="225">
        <f t="shared" si="63"/>
        <v>0</v>
      </c>
      <c r="R117" s="227">
        <f t="shared" si="64"/>
        <v>0</v>
      </c>
      <c r="S117" s="225">
        <v>0</v>
      </c>
      <c r="T117" s="225">
        <v>0</v>
      </c>
      <c r="U117" s="225">
        <v>0</v>
      </c>
      <c r="V117" s="225">
        <f t="shared" si="65"/>
        <v>0</v>
      </c>
      <c r="W117" s="227">
        <f t="shared" si="66"/>
        <v>0</v>
      </c>
      <c r="X117" s="225">
        <f t="shared" si="67"/>
        <v>0</v>
      </c>
      <c r="Y117" s="227">
        <f t="shared" si="68"/>
        <v>0</v>
      </c>
      <c r="Z117" s="41"/>
    </row>
    <row r="118" spans="1:26" s="9" customFormat="1" x14ac:dyDescent="0.25">
      <c r="A118" s="223" t="s">
        <v>229</v>
      </c>
      <c r="B118" s="224" t="s">
        <v>230</v>
      </c>
      <c r="C118" s="225">
        <v>-7000</v>
      </c>
      <c r="D118" s="226">
        <v>0</v>
      </c>
      <c r="E118" s="226">
        <v>0</v>
      </c>
      <c r="F118" s="226">
        <v>0</v>
      </c>
      <c r="G118" s="226">
        <f t="shared" si="59"/>
        <v>0</v>
      </c>
      <c r="H118" s="227">
        <f t="shared" si="60"/>
        <v>0</v>
      </c>
      <c r="I118" s="225">
        <v>0</v>
      </c>
      <c r="J118" s="225">
        <v>0</v>
      </c>
      <c r="K118" s="225">
        <v>0</v>
      </c>
      <c r="L118" s="225">
        <f t="shared" si="61"/>
        <v>0</v>
      </c>
      <c r="M118" s="227">
        <f t="shared" si="62"/>
        <v>0</v>
      </c>
      <c r="N118" s="225">
        <v>0</v>
      </c>
      <c r="O118" s="225">
        <v>0</v>
      </c>
      <c r="P118" s="225">
        <v>0</v>
      </c>
      <c r="Q118" s="225">
        <f t="shared" si="63"/>
        <v>0</v>
      </c>
      <c r="R118" s="227">
        <f t="shared" si="64"/>
        <v>0</v>
      </c>
      <c r="S118" s="225">
        <v>0</v>
      </c>
      <c r="T118" s="225">
        <v>0</v>
      </c>
      <c r="U118" s="225">
        <v>0</v>
      </c>
      <c r="V118" s="225">
        <f t="shared" si="65"/>
        <v>0</v>
      </c>
      <c r="W118" s="227">
        <f t="shared" si="66"/>
        <v>0</v>
      </c>
      <c r="X118" s="225">
        <f t="shared" si="67"/>
        <v>0</v>
      </c>
      <c r="Y118" s="227">
        <f t="shared" si="68"/>
        <v>0</v>
      </c>
      <c r="Z118" s="41"/>
    </row>
    <row r="119" spans="1:26" s="6" customFormat="1" x14ac:dyDescent="0.25">
      <c r="A119" s="218" t="s">
        <v>231</v>
      </c>
      <c r="B119" s="219" t="s">
        <v>232</v>
      </c>
      <c r="C119" s="220">
        <f>SUM(C120:C123)</f>
        <v>-270620</v>
      </c>
      <c r="D119" s="221">
        <f>SUM(D120:D123)</f>
        <v>-16631.14</v>
      </c>
      <c r="E119" s="221">
        <f t="shared" ref="E119:U119" si="71">SUM(E120:E123)</f>
        <v>-1142.1400000000001</v>
      </c>
      <c r="F119" s="221">
        <f t="shared" si="71"/>
        <v>-15236.14</v>
      </c>
      <c r="G119" s="221">
        <f t="shared" si="59"/>
        <v>-33009.42</v>
      </c>
      <c r="H119" s="222">
        <f t="shared" si="60"/>
        <v>0.12197701574163032</v>
      </c>
      <c r="I119" s="220">
        <f t="shared" si="71"/>
        <v>-899</v>
      </c>
      <c r="J119" s="220">
        <f t="shared" si="71"/>
        <v>-899</v>
      </c>
      <c r="K119" s="220">
        <f t="shared" si="71"/>
        <v>-899</v>
      </c>
      <c r="L119" s="220">
        <f t="shared" si="61"/>
        <v>-2697</v>
      </c>
      <c r="M119" s="222">
        <f t="shared" si="62"/>
        <v>9.9660039908358589E-3</v>
      </c>
      <c r="N119" s="220">
        <f t="shared" si="71"/>
        <v>-899</v>
      </c>
      <c r="O119" s="220">
        <f t="shared" si="71"/>
        <v>-899</v>
      </c>
      <c r="P119" s="220">
        <f t="shared" si="71"/>
        <v>-899</v>
      </c>
      <c r="Q119" s="220">
        <f t="shared" si="63"/>
        <v>-2697</v>
      </c>
      <c r="R119" s="222">
        <f t="shared" si="64"/>
        <v>9.9660039908358589E-3</v>
      </c>
      <c r="S119" s="220">
        <f t="shared" si="71"/>
        <v>-899</v>
      </c>
      <c r="T119" s="220">
        <f t="shared" si="71"/>
        <v>-6139.07</v>
      </c>
      <c r="U119" s="220">
        <f t="shared" si="71"/>
        <v>-2019</v>
      </c>
      <c r="V119" s="220">
        <f t="shared" si="65"/>
        <v>-9057.07</v>
      </c>
      <c r="W119" s="222">
        <f t="shared" si="66"/>
        <v>3.3467851600029561E-2</v>
      </c>
      <c r="X119" s="220">
        <f t="shared" si="67"/>
        <v>-47460.49</v>
      </c>
      <c r="Y119" s="222">
        <f t="shared" si="68"/>
        <v>0.1753768753233316</v>
      </c>
      <c r="Z119" s="41"/>
    </row>
    <row r="120" spans="1:26" s="9" customFormat="1" x14ac:dyDescent="0.25">
      <c r="A120" s="223" t="s">
        <v>233</v>
      </c>
      <c r="B120" s="224" t="s">
        <v>234</v>
      </c>
      <c r="C120" s="225">
        <v>0</v>
      </c>
      <c r="D120" s="226">
        <v>0</v>
      </c>
      <c r="E120" s="226">
        <v>0</v>
      </c>
      <c r="F120" s="226">
        <v>0</v>
      </c>
      <c r="G120" s="226">
        <f t="shared" si="59"/>
        <v>0</v>
      </c>
      <c r="H120" s="227" t="str">
        <f t="shared" si="60"/>
        <v>-</v>
      </c>
      <c r="I120" s="225">
        <v>0</v>
      </c>
      <c r="J120" s="225">
        <v>0</v>
      </c>
      <c r="K120" s="225">
        <v>0</v>
      </c>
      <c r="L120" s="225">
        <f t="shared" si="61"/>
        <v>0</v>
      </c>
      <c r="M120" s="227" t="str">
        <f t="shared" si="62"/>
        <v>-</v>
      </c>
      <c r="N120" s="225">
        <v>0</v>
      </c>
      <c r="O120" s="225">
        <v>0</v>
      </c>
      <c r="P120" s="225">
        <v>0</v>
      </c>
      <c r="Q120" s="225">
        <f t="shared" si="63"/>
        <v>0</v>
      </c>
      <c r="R120" s="227" t="str">
        <f t="shared" si="64"/>
        <v>-</v>
      </c>
      <c r="S120" s="225">
        <v>0</v>
      </c>
      <c r="T120" s="225">
        <v>0</v>
      </c>
      <c r="U120" s="225">
        <v>0</v>
      </c>
      <c r="V120" s="225">
        <f t="shared" si="65"/>
        <v>0</v>
      </c>
      <c r="W120" s="227" t="str">
        <f t="shared" si="66"/>
        <v>-</v>
      </c>
      <c r="X120" s="225">
        <f t="shared" si="67"/>
        <v>0</v>
      </c>
      <c r="Y120" s="227" t="str">
        <f t="shared" si="68"/>
        <v>-</v>
      </c>
      <c r="Z120" s="41"/>
    </row>
    <row r="121" spans="1:26" s="9" customFormat="1" x14ac:dyDescent="0.25">
      <c r="A121" s="223" t="s">
        <v>235</v>
      </c>
      <c r="B121" s="224" t="s">
        <v>236</v>
      </c>
      <c r="C121" s="225">
        <v>-27702</v>
      </c>
      <c r="D121" s="226">
        <f>-Jan!O396</f>
        <v>-1142.1400000000001</v>
      </c>
      <c r="E121" s="226">
        <f>-Fev!P409</f>
        <v>-1142.1400000000001</v>
      </c>
      <c r="F121" s="226">
        <f>-Mar!M372</f>
        <v>-1142.1400000000001</v>
      </c>
      <c r="G121" s="226">
        <f t="shared" si="59"/>
        <v>-3426.42</v>
      </c>
      <c r="H121" s="227">
        <f t="shared" si="60"/>
        <v>0.12368854234351311</v>
      </c>
      <c r="I121" s="225">
        <f>-Abr!L366</f>
        <v>-899</v>
      </c>
      <c r="J121" s="225">
        <f>-Mai!P359</f>
        <v>-899</v>
      </c>
      <c r="K121" s="225">
        <f>-Jun!P358</f>
        <v>-899</v>
      </c>
      <c r="L121" s="225">
        <f t="shared" si="61"/>
        <v>-2697</v>
      </c>
      <c r="M121" s="227">
        <f t="shared" si="62"/>
        <v>9.7357591509638297E-2</v>
      </c>
      <c r="N121" s="225">
        <f>-Jul!P358</f>
        <v>-899</v>
      </c>
      <c r="O121" s="225">
        <f>-Ago!P357</f>
        <v>-899</v>
      </c>
      <c r="P121" s="225">
        <f>-Set!L359</f>
        <v>-899</v>
      </c>
      <c r="Q121" s="225">
        <f t="shared" si="63"/>
        <v>-2697</v>
      </c>
      <c r="R121" s="227">
        <f t="shared" si="64"/>
        <v>9.7357591509638297E-2</v>
      </c>
      <c r="S121" s="225">
        <f>-Out!P389</f>
        <v>-899</v>
      </c>
      <c r="T121" s="225">
        <f>-Nov!P392</f>
        <v>-2019</v>
      </c>
      <c r="U121" s="225">
        <f>-Dez!P398</f>
        <v>-2019</v>
      </c>
      <c r="V121" s="225">
        <f t="shared" si="65"/>
        <v>-4937</v>
      </c>
      <c r="W121" s="227">
        <f t="shared" si="66"/>
        <v>0.17821817919283806</v>
      </c>
      <c r="X121" s="225">
        <f t="shared" si="67"/>
        <v>-13757.42</v>
      </c>
      <c r="Y121" s="227">
        <f t="shared" si="68"/>
        <v>0.49662190455562777</v>
      </c>
      <c r="Z121" s="41"/>
    </row>
    <row r="122" spans="1:26" s="9" customFormat="1" x14ac:dyDescent="0.25">
      <c r="A122" s="223" t="s">
        <v>237</v>
      </c>
      <c r="B122" s="224" t="s">
        <v>238</v>
      </c>
      <c r="C122" s="225">
        <v>-109918</v>
      </c>
      <c r="D122" s="226">
        <f>-Jan!O399</f>
        <v>-15489</v>
      </c>
      <c r="E122" s="226">
        <v>0</v>
      </c>
      <c r="F122" s="226">
        <f>-Mar!M375</f>
        <v>-2832</v>
      </c>
      <c r="G122" s="226">
        <f t="shared" si="59"/>
        <v>-18321</v>
      </c>
      <c r="H122" s="227">
        <f t="shared" si="60"/>
        <v>0.16667879692134135</v>
      </c>
      <c r="I122" s="225">
        <v>0</v>
      </c>
      <c r="J122" s="225">
        <v>0</v>
      </c>
      <c r="K122" s="225">
        <v>0</v>
      </c>
      <c r="L122" s="225">
        <f t="shared" si="61"/>
        <v>0</v>
      </c>
      <c r="M122" s="227">
        <f t="shared" si="62"/>
        <v>0</v>
      </c>
      <c r="N122" s="225">
        <v>0</v>
      </c>
      <c r="O122" s="225">
        <v>0</v>
      </c>
      <c r="P122" s="225">
        <v>0</v>
      </c>
      <c r="Q122" s="225">
        <f t="shared" si="63"/>
        <v>0</v>
      </c>
      <c r="R122" s="227">
        <f t="shared" si="64"/>
        <v>0</v>
      </c>
      <c r="S122" s="225">
        <v>0</v>
      </c>
      <c r="T122" s="225">
        <f>-Nov!P395</f>
        <v>-4120.07</v>
      </c>
      <c r="U122" s="225">
        <v>0</v>
      </c>
      <c r="V122" s="225">
        <f t="shared" si="65"/>
        <v>-4120.07</v>
      </c>
      <c r="W122" s="227">
        <f t="shared" si="66"/>
        <v>3.7483123783183823E-2</v>
      </c>
      <c r="X122" s="225">
        <f t="shared" si="67"/>
        <v>-22441.07</v>
      </c>
      <c r="Y122" s="227">
        <f t="shared" si="68"/>
        <v>0.20416192070452518</v>
      </c>
      <c r="Z122" s="41"/>
    </row>
    <row r="123" spans="1:26" s="9" customFormat="1" x14ac:dyDescent="0.25">
      <c r="A123" s="223" t="s">
        <v>239</v>
      </c>
      <c r="B123" s="224" t="s">
        <v>240</v>
      </c>
      <c r="C123" s="225">
        <v>-133000</v>
      </c>
      <c r="D123" s="226">
        <v>0</v>
      </c>
      <c r="E123" s="226">
        <v>0</v>
      </c>
      <c r="F123" s="226">
        <f>-Mar!M379</f>
        <v>-11262</v>
      </c>
      <c r="G123" s="226">
        <f t="shared" si="59"/>
        <v>-11262</v>
      </c>
      <c r="H123" s="227">
        <f t="shared" si="60"/>
        <v>8.4676691729323308E-2</v>
      </c>
      <c r="I123" s="225">
        <v>0</v>
      </c>
      <c r="J123" s="225">
        <v>0</v>
      </c>
      <c r="K123" s="225">
        <v>0</v>
      </c>
      <c r="L123" s="225">
        <f t="shared" si="61"/>
        <v>0</v>
      </c>
      <c r="M123" s="227">
        <f t="shared" si="62"/>
        <v>0</v>
      </c>
      <c r="N123" s="225">
        <v>0</v>
      </c>
      <c r="O123" s="225">
        <v>0</v>
      </c>
      <c r="P123" s="225">
        <v>0</v>
      </c>
      <c r="Q123" s="225">
        <f t="shared" si="63"/>
        <v>0</v>
      </c>
      <c r="R123" s="227">
        <f t="shared" si="64"/>
        <v>0</v>
      </c>
      <c r="S123" s="225">
        <v>0</v>
      </c>
      <c r="T123" s="225">
        <v>0</v>
      </c>
      <c r="U123" s="225">
        <v>0</v>
      </c>
      <c r="V123" s="225">
        <f t="shared" si="65"/>
        <v>0</v>
      </c>
      <c r="W123" s="227">
        <f t="shared" si="66"/>
        <v>0</v>
      </c>
      <c r="X123" s="225">
        <f t="shared" si="67"/>
        <v>-11262</v>
      </c>
      <c r="Y123" s="227">
        <f t="shared" si="68"/>
        <v>8.4676691729323308E-2</v>
      </c>
      <c r="Z123" s="41"/>
    </row>
    <row r="124" spans="1:26" s="6" customFormat="1" x14ac:dyDescent="0.25">
      <c r="A124" s="245" t="s">
        <v>241</v>
      </c>
      <c r="B124" s="250" t="s">
        <v>242</v>
      </c>
      <c r="C124" s="220">
        <f>SUM(C125:C128)</f>
        <v>-2801252.79</v>
      </c>
      <c r="D124" s="221">
        <f>SUM(D125:D128)</f>
        <v>-536785.59</v>
      </c>
      <c r="E124" s="221">
        <f t="shared" ref="E124:U124" si="72">SUM(E125:E128)</f>
        <v>-142548.29</v>
      </c>
      <c r="F124" s="221">
        <f t="shared" si="72"/>
        <v>-162432.28</v>
      </c>
      <c r="G124" s="221">
        <f t="shared" si="59"/>
        <v>-841766.16</v>
      </c>
      <c r="H124" s="222">
        <f t="shared" si="60"/>
        <v>0.30049632186176245</v>
      </c>
      <c r="I124" s="220">
        <f t="shared" si="72"/>
        <v>-153338.5</v>
      </c>
      <c r="J124" s="220">
        <f t="shared" si="72"/>
        <v>-174279.50999999998</v>
      </c>
      <c r="K124" s="220">
        <f t="shared" si="72"/>
        <v>-180137.21</v>
      </c>
      <c r="L124" s="220">
        <f t="shared" si="61"/>
        <v>-507755.22</v>
      </c>
      <c r="M124" s="222">
        <f t="shared" si="62"/>
        <v>0.18126004972225301</v>
      </c>
      <c r="N124" s="220">
        <f t="shared" si="72"/>
        <v>-193000.52</v>
      </c>
      <c r="O124" s="220">
        <f t="shared" si="72"/>
        <v>-196479.61000000002</v>
      </c>
      <c r="P124" s="220">
        <f t="shared" si="72"/>
        <v>-190029.15</v>
      </c>
      <c r="Q124" s="220">
        <f t="shared" si="63"/>
        <v>-579509.28</v>
      </c>
      <c r="R124" s="222">
        <f t="shared" si="64"/>
        <v>0.20687503893570419</v>
      </c>
      <c r="S124" s="220">
        <f t="shared" si="72"/>
        <v>-172752.93000000002</v>
      </c>
      <c r="T124" s="220">
        <f t="shared" si="72"/>
        <v>-170940.22</v>
      </c>
      <c r="U124" s="220">
        <f t="shared" si="72"/>
        <v>-210786.53</v>
      </c>
      <c r="V124" s="220">
        <f t="shared" si="65"/>
        <v>-554479.68000000005</v>
      </c>
      <c r="W124" s="222">
        <f t="shared" si="66"/>
        <v>0.1979398938858353</v>
      </c>
      <c r="X124" s="220">
        <f t="shared" si="67"/>
        <v>-2483510.34</v>
      </c>
      <c r="Y124" s="222">
        <f t="shared" si="68"/>
        <v>0.88657130440555487</v>
      </c>
      <c r="Z124" s="41"/>
    </row>
    <row r="125" spans="1:26" s="9" customFormat="1" x14ac:dyDescent="0.25">
      <c r="A125" s="223" t="s">
        <v>243</v>
      </c>
      <c r="B125" s="224" t="s">
        <v>244</v>
      </c>
      <c r="C125" s="251">
        <v>-1357764.5733333335</v>
      </c>
      <c r="D125" s="252">
        <f>-Jan!O412</f>
        <v>-115109.12</v>
      </c>
      <c r="E125" s="252">
        <f>-Fev!P425</f>
        <v>-117901.5</v>
      </c>
      <c r="F125" s="252">
        <f>-Mar!M392</f>
        <v>-130353.79</v>
      </c>
      <c r="G125" s="252">
        <f t="shared" si="59"/>
        <v>-363364.41</v>
      </c>
      <c r="H125" s="253">
        <f t="shared" si="60"/>
        <v>0.26761959851989259</v>
      </c>
      <c r="I125" s="251">
        <f>-Abr!L386</f>
        <v>-128236.38</v>
      </c>
      <c r="J125" s="251">
        <f>-Mai!P379</f>
        <v>-149346.26999999999</v>
      </c>
      <c r="K125" s="251">
        <f>-Jun!P378</f>
        <v>-155035.07999999999</v>
      </c>
      <c r="L125" s="251">
        <f t="shared" si="61"/>
        <v>-432617.73</v>
      </c>
      <c r="M125" s="253">
        <f t="shared" si="62"/>
        <v>0.31862499471312367</v>
      </c>
      <c r="N125" s="251">
        <f>-Jul!P378</f>
        <v>-168130.16</v>
      </c>
      <c r="O125" s="251">
        <f>-Ago!P377</f>
        <v>-172161.17</v>
      </c>
      <c r="P125" s="251">
        <f>-Set!L382</f>
        <v>-165459.34</v>
      </c>
      <c r="Q125" s="251">
        <f t="shared" si="63"/>
        <v>-505750.67000000004</v>
      </c>
      <c r="R125" s="253">
        <f t="shared" si="64"/>
        <v>0.37248774929984668</v>
      </c>
      <c r="S125" s="251">
        <f>-Out!P408</f>
        <v>-145428.17000000001</v>
      </c>
      <c r="T125" s="251">
        <f>-Nov!P416</f>
        <v>-145014.60999999999</v>
      </c>
      <c r="U125" s="251">
        <f>-Dez!P421</f>
        <v>-186514.81</v>
      </c>
      <c r="V125" s="251">
        <f t="shared" si="65"/>
        <v>-476957.59</v>
      </c>
      <c r="W125" s="253">
        <f t="shared" si="66"/>
        <v>0.35128151033508087</v>
      </c>
      <c r="X125" s="251">
        <f t="shared" si="67"/>
        <v>-1778690.4000000001</v>
      </c>
      <c r="Y125" s="253">
        <f t="shared" si="68"/>
        <v>1.3100138528679439</v>
      </c>
      <c r="Z125" s="41"/>
    </row>
    <row r="126" spans="1:26" s="9" customFormat="1" x14ac:dyDescent="0.25">
      <c r="A126" s="223" t="s">
        <v>245</v>
      </c>
      <c r="B126" s="224" t="s">
        <v>246</v>
      </c>
      <c r="C126" s="225">
        <v>-13668.666666666668</v>
      </c>
      <c r="D126" s="252">
        <f>-Jan!O413</f>
        <v>-1175.8599999999999</v>
      </c>
      <c r="E126" s="252">
        <f>-Fev!P426</f>
        <v>-1100</v>
      </c>
      <c r="F126" s="252">
        <f>-Mar!M393</f>
        <v>-688.45</v>
      </c>
      <c r="G126" s="252">
        <f t="shared" si="59"/>
        <v>-2964.3099999999995</v>
      </c>
      <c r="H126" s="253">
        <f t="shared" si="60"/>
        <v>0.21686899478125146</v>
      </c>
      <c r="I126" s="251">
        <f>-Abr!L387</f>
        <v>-615.71</v>
      </c>
      <c r="J126" s="251">
        <f>-Mai!P380</f>
        <v>-636.24</v>
      </c>
      <c r="K126" s="251">
        <f>-Jun!P379</f>
        <v>-615.72</v>
      </c>
      <c r="L126" s="251">
        <f t="shared" si="61"/>
        <v>-1867.67</v>
      </c>
      <c r="M126" s="253">
        <f t="shared" si="62"/>
        <v>0.13663878456811199</v>
      </c>
      <c r="N126" s="251">
        <f>-Jul!P379</f>
        <v>-573.36</v>
      </c>
      <c r="O126" s="251">
        <f>-Ago!P378</f>
        <v>-400.26</v>
      </c>
      <c r="P126" s="251">
        <f>-Set!L383</f>
        <v>-342.13</v>
      </c>
      <c r="Q126" s="251">
        <f t="shared" si="63"/>
        <v>-1315.75</v>
      </c>
      <c r="R126" s="253">
        <f t="shared" si="64"/>
        <v>9.6260303370238498E-2</v>
      </c>
      <c r="S126" s="251">
        <f>-Out!P409</f>
        <v>-353.53</v>
      </c>
      <c r="T126" s="251">
        <f>-Nov!P417</f>
        <v>-342.13</v>
      </c>
      <c r="U126" s="251">
        <f>-Dez!P422</f>
        <v>-353.54</v>
      </c>
      <c r="V126" s="251">
        <f t="shared" si="65"/>
        <v>-1049.2</v>
      </c>
      <c r="W126" s="253">
        <f t="shared" si="66"/>
        <v>7.6759498609959509E-2</v>
      </c>
      <c r="X126" s="251">
        <f t="shared" si="67"/>
        <v>-7196.9299999999994</v>
      </c>
      <c r="Y126" s="253">
        <f t="shared" si="68"/>
        <v>0.52652758132956146</v>
      </c>
      <c r="Z126" s="41"/>
    </row>
    <row r="127" spans="1:26" s="9" customFormat="1" x14ac:dyDescent="0.25">
      <c r="A127" s="223" t="s">
        <v>247</v>
      </c>
      <c r="B127" s="224" t="s">
        <v>248</v>
      </c>
      <c r="C127" s="225">
        <v>-10000</v>
      </c>
      <c r="D127" s="252">
        <v>0</v>
      </c>
      <c r="E127" s="252">
        <v>0</v>
      </c>
      <c r="F127" s="252">
        <v>0</v>
      </c>
      <c r="G127" s="252">
        <f t="shared" si="59"/>
        <v>0</v>
      </c>
      <c r="H127" s="253">
        <f t="shared" si="60"/>
        <v>0</v>
      </c>
      <c r="I127" s="251">
        <v>0</v>
      </c>
      <c r="J127" s="251">
        <v>0</v>
      </c>
      <c r="K127" s="251">
        <v>0</v>
      </c>
      <c r="L127" s="251">
        <f t="shared" si="61"/>
        <v>0</v>
      </c>
      <c r="M127" s="253">
        <f t="shared" si="62"/>
        <v>0</v>
      </c>
      <c r="N127" s="251">
        <v>0</v>
      </c>
      <c r="O127" s="251">
        <v>0</v>
      </c>
      <c r="P127" s="251">
        <v>0</v>
      </c>
      <c r="Q127" s="251">
        <f t="shared" si="63"/>
        <v>0</v>
      </c>
      <c r="R127" s="253">
        <f t="shared" si="64"/>
        <v>0</v>
      </c>
      <c r="S127" s="251">
        <v>0</v>
      </c>
      <c r="T127" s="251">
        <v>0</v>
      </c>
      <c r="U127" s="251">
        <v>0</v>
      </c>
      <c r="V127" s="251">
        <f t="shared" si="65"/>
        <v>0</v>
      </c>
      <c r="W127" s="253">
        <f t="shared" si="66"/>
        <v>0</v>
      </c>
      <c r="X127" s="251">
        <f t="shared" si="67"/>
        <v>0</v>
      </c>
      <c r="Y127" s="253">
        <f t="shared" si="68"/>
        <v>0</v>
      </c>
      <c r="Z127" s="41"/>
    </row>
    <row r="128" spans="1:26" s="9" customFormat="1" x14ac:dyDescent="0.25">
      <c r="A128" s="223" t="s">
        <v>249</v>
      </c>
      <c r="B128" s="224" t="s">
        <v>250</v>
      </c>
      <c r="C128" s="225">
        <f>C129</f>
        <v>-1419819.55</v>
      </c>
      <c r="D128" s="254">
        <f>D129</f>
        <v>-420500.61</v>
      </c>
      <c r="E128" s="254">
        <f t="shared" ref="E128:U128" si="73">E129</f>
        <v>-23546.79</v>
      </c>
      <c r="F128" s="254">
        <f t="shared" si="73"/>
        <v>-31390.04</v>
      </c>
      <c r="G128" s="254">
        <f t="shared" si="59"/>
        <v>-475437.43999999994</v>
      </c>
      <c r="H128" s="255">
        <f t="shared" si="60"/>
        <v>0.33485765145296098</v>
      </c>
      <c r="I128" s="256">
        <f t="shared" si="73"/>
        <v>-24486.41</v>
      </c>
      <c r="J128" s="256">
        <f t="shared" si="73"/>
        <v>-24297</v>
      </c>
      <c r="K128" s="256">
        <f t="shared" si="73"/>
        <v>-24486.41</v>
      </c>
      <c r="L128" s="256">
        <f t="shared" si="61"/>
        <v>-73269.820000000007</v>
      </c>
      <c r="M128" s="255">
        <f t="shared" si="62"/>
        <v>5.1605022624177842E-2</v>
      </c>
      <c r="N128" s="256">
        <f t="shared" si="73"/>
        <v>-24297</v>
      </c>
      <c r="O128" s="256">
        <f t="shared" si="73"/>
        <v>-23918.18</v>
      </c>
      <c r="P128" s="256">
        <f t="shared" si="73"/>
        <v>-24227.68</v>
      </c>
      <c r="Q128" s="256">
        <f t="shared" si="63"/>
        <v>-72442.86</v>
      </c>
      <c r="R128" s="255">
        <f t="shared" si="64"/>
        <v>5.1022582411969185E-2</v>
      </c>
      <c r="S128" s="256">
        <f t="shared" si="73"/>
        <v>-26971.23</v>
      </c>
      <c r="T128" s="256">
        <f t="shared" si="73"/>
        <v>-25583.48</v>
      </c>
      <c r="U128" s="256">
        <f t="shared" si="73"/>
        <v>-23918.18</v>
      </c>
      <c r="V128" s="256">
        <f t="shared" si="65"/>
        <v>-76472.89</v>
      </c>
      <c r="W128" s="255">
        <f t="shared" si="66"/>
        <v>5.386099240568986E-2</v>
      </c>
      <c r="X128" s="256">
        <f t="shared" si="67"/>
        <v>-697623.01</v>
      </c>
      <c r="Y128" s="255">
        <f t="shared" si="68"/>
        <v>0.49134624889479794</v>
      </c>
      <c r="Z128" s="41"/>
    </row>
    <row r="129" spans="1:26" s="9" customFormat="1" x14ac:dyDescent="0.25">
      <c r="A129" s="223" t="s">
        <v>251</v>
      </c>
      <c r="B129" s="224" t="s">
        <v>252</v>
      </c>
      <c r="C129" s="225">
        <v>-1419819.55</v>
      </c>
      <c r="D129" s="252">
        <f>-Jan!O424</f>
        <v>-420500.61</v>
      </c>
      <c r="E129" s="252">
        <f>-Fev!P437</f>
        <v>-23546.79</v>
      </c>
      <c r="F129" s="252">
        <f>-Mar!M404</f>
        <v>-31390.04</v>
      </c>
      <c r="G129" s="252">
        <f t="shared" si="59"/>
        <v>-475437.43999999994</v>
      </c>
      <c r="H129" s="253">
        <f t="shared" si="60"/>
        <v>0.33485765145296098</v>
      </c>
      <c r="I129" s="251">
        <f>-Abr!L395</f>
        <v>-24486.41</v>
      </c>
      <c r="J129" s="251">
        <f>-Mai!P391</f>
        <v>-24297</v>
      </c>
      <c r="K129" s="251">
        <f>-Jun!P390</f>
        <v>-24486.41</v>
      </c>
      <c r="L129" s="251">
        <f t="shared" si="61"/>
        <v>-73269.820000000007</v>
      </c>
      <c r="M129" s="253">
        <f t="shared" si="62"/>
        <v>5.1605022624177842E-2</v>
      </c>
      <c r="N129" s="251">
        <f>-Jul!P390</f>
        <v>-24297</v>
      </c>
      <c r="O129" s="251">
        <f>-Ago!P389</f>
        <v>-23918.18</v>
      </c>
      <c r="P129" s="251">
        <f>-Set!L394</f>
        <v>-24227.68</v>
      </c>
      <c r="Q129" s="251">
        <f t="shared" si="63"/>
        <v>-72442.86</v>
      </c>
      <c r="R129" s="253">
        <f t="shared" si="64"/>
        <v>5.1022582411969185E-2</v>
      </c>
      <c r="S129" s="251">
        <f>-Out!P427</f>
        <v>-26971.23</v>
      </c>
      <c r="T129" s="251">
        <f>-Nov!P429</f>
        <v>-25583.48</v>
      </c>
      <c r="U129" s="251">
        <f>-Dez!P434</f>
        <v>-23918.18</v>
      </c>
      <c r="V129" s="251">
        <f t="shared" si="65"/>
        <v>-76472.89</v>
      </c>
      <c r="W129" s="253">
        <f t="shared" si="66"/>
        <v>5.386099240568986E-2</v>
      </c>
      <c r="X129" s="251">
        <f t="shared" si="67"/>
        <v>-697623.01</v>
      </c>
      <c r="Y129" s="253">
        <f t="shared" si="68"/>
        <v>0.49134624889479794</v>
      </c>
      <c r="Z129" s="41"/>
    </row>
    <row r="130" spans="1:26" s="11" customFormat="1" x14ac:dyDescent="0.3">
      <c r="A130" s="257" t="s">
        <v>253</v>
      </c>
      <c r="B130" s="241" t="s">
        <v>254</v>
      </c>
      <c r="C130" s="258">
        <f>C42+C30</f>
        <v>1.8916651606559753E-3</v>
      </c>
      <c r="D130" s="259">
        <f>D42+D30</f>
        <v>0</v>
      </c>
      <c r="E130" s="259">
        <f t="shared" ref="E130:U130" si="74">E42+E30</f>
        <v>0</v>
      </c>
      <c r="F130" s="259">
        <f t="shared" si="74"/>
        <v>0</v>
      </c>
      <c r="G130" s="259">
        <f>SUM(D130:F130)</f>
        <v>0</v>
      </c>
      <c r="H130" s="260">
        <f t="shared" si="60"/>
        <v>0</v>
      </c>
      <c r="I130" s="258">
        <f t="shared" si="74"/>
        <v>0</v>
      </c>
      <c r="J130" s="258">
        <f t="shared" si="74"/>
        <v>0</v>
      </c>
      <c r="K130" s="258">
        <f t="shared" si="74"/>
        <v>0</v>
      </c>
      <c r="L130" s="258">
        <f>SUM(I130:K130)</f>
        <v>0</v>
      </c>
      <c r="M130" s="260">
        <f t="shared" si="62"/>
        <v>0</v>
      </c>
      <c r="N130" s="258">
        <f t="shared" si="74"/>
        <v>0</v>
      </c>
      <c r="O130" s="258">
        <f t="shared" si="74"/>
        <v>0</v>
      </c>
      <c r="P130" s="258">
        <f t="shared" si="74"/>
        <v>0</v>
      </c>
      <c r="Q130" s="258">
        <f>SUM(N130:P130)</f>
        <v>0</v>
      </c>
      <c r="R130" s="260">
        <f t="shared" si="64"/>
        <v>0</v>
      </c>
      <c r="S130" s="258">
        <f t="shared" si="74"/>
        <v>0</v>
      </c>
      <c r="T130" s="258">
        <f t="shared" si="74"/>
        <v>0</v>
      </c>
      <c r="U130" s="258">
        <f t="shared" si="74"/>
        <v>0</v>
      </c>
      <c r="V130" s="258">
        <f>SUM(S130:U130)</f>
        <v>0</v>
      </c>
      <c r="W130" s="260">
        <f t="shared" si="66"/>
        <v>0</v>
      </c>
      <c r="X130" s="258">
        <f t="shared" si="67"/>
        <v>0</v>
      </c>
      <c r="Y130" s="260">
        <f t="shared" si="68"/>
        <v>0</v>
      </c>
      <c r="Z130" s="41"/>
    </row>
    <row r="131" spans="1:26" x14ac:dyDescent="0.3">
      <c r="A131" s="7"/>
      <c r="B131" s="241" t="s">
        <v>255</v>
      </c>
      <c r="C131" s="261">
        <f>C132+C139+C146</f>
        <v>0</v>
      </c>
      <c r="D131" s="262">
        <f>D132+D139+D146</f>
        <v>414731.99</v>
      </c>
      <c r="E131" s="262">
        <f t="shared" ref="E131:U131" si="75">E132+E139+E146</f>
        <v>281512.19</v>
      </c>
      <c r="F131" s="262">
        <f t="shared" si="75"/>
        <v>132832.47999999998</v>
      </c>
      <c r="G131" s="262">
        <f>SUM(D131:F131)</f>
        <v>829076.65999999992</v>
      </c>
      <c r="H131" s="263" t="str">
        <f t="shared" si="60"/>
        <v>-</v>
      </c>
      <c r="I131" s="261">
        <f t="shared" si="75"/>
        <v>233123.7</v>
      </c>
      <c r="J131" s="261">
        <f t="shared" si="75"/>
        <v>538078.53</v>
      </c>
      <c r="K131" s="261">
        <f t="shared" si="75"/>
        <v>316828.21000000002</v>
      </c>
      <c r="L131" s="261">
        <f>SUM(I131:K131)</f>
        <v>1088030.44</v>
      </c>
      <c r="M131" s="263" t="str">
        <f t="shared" si="62"/>
        <v>-</v>
      </c>
      <c r="N131" s="261">
        <f t="shared" si="75"/>
        <v>420791.95999999996</v>
      </c>
      <c r="O131" s="261">
        <f t="shared" si="75"/>
        <v>265848.8</v>
      </c>
      <c r="P131" s="261">
        <f t="shared" si="75"/>
        <v>1344.98</v>
      </c>
      <c r="Q131" s="261">
        <f>SUM(N131:P131)</f>
        <v>687985.74</v>
      </c>
      <c r="R131" s="263" t="str">
        <f t="shared" si="64"/>
        <v>-</v>
      </c>
      <c r="S131" s="261">
        <f t="shared" si="75"/>
        <v>3268.01</v>
      </c>
      <c r="T131" s="261">
        <f t="shared" si="75"/>
        <v>461263.68</v>
      </c>
      <c r="U131" s="261">
        <f t="shared" si="75"/>
        <v>93810</v>
      </c>
      <c r="V131" s="261">
        <f>SUM(S131:U131)</f>
        <v>558341.68999999994</v>
      </c>
      <c r="W131" s="263" t="str">
        <f t="shared" si="66"/>
        <v>-</v>
      </c>
      <c r="X131" s="261">
        <f t="shared" si="67"/>
        <v>3163434.53</v>
      </c>
      <c r="Y131" s="263" t="str">
        <f t="shared" si="68"/>
        <v>-</v>
      </c>
      <c r="Z131" s="41"/>
    </row>
    <row r="132" spans="1:26" s="13" customFormat="1" x14ac:dyDescent="0.3">
      <c r="A132" s="218" t="s">
        <v>256</v>
      </c>
      <c r="B132" s="219" t="s">
        <v>257</v>
      </c>
      <c r="C132" s="220">
        <f>SUM(C133:C138)</f>
        <v>0</v>
      </c>
      <c r="D132" s="221">
        <f>SUM(D133:D138)</f>
        <v>414731.99</v>
      </c>
      <c r="E132" s="221">
        <f t="shared" ref="E132:U132" si="76">SUM(E133:E138)</f>
        <v>254512.19</v>
      </c>
      <c r="F132" s="221">
        <f t="shared" si="76"/>
        <v>132832.47999999998</v>
      </c>
      <c r="G132" s="221">
        <f t="shared" ref="G132:G152" si="77">SUM(D132:F132)</f>
        <v>802076.65999999992</v>
      </c>
      <c r="H132" s="222" t="str">
        <f t="shared" si="60"/>
        <v>-</v>
      </c>
      <c r="I132" s="220">
        <f t="shared" si="76"/>
        <v>233123.7</v>
      </c>
      <c r="J132" s="220">
        <f t="shared" si="76"/>
        <v>538078.53</v>
      </c>
      <c r="K132" s="220">
        <f t="shared" si="76"/>
        <v>316828.21000000002</v>
      </c>
      <c r="L132" s="220">
        <f t="shared" ref="L132:L152" si="78">SUM(I132:K132)</f>
        <v>1088030.44</v>
      </c>
      <c r="M132" s="222" t="str">
        <f t="shared" si="62"/>
        <v>-</v>
      </c>
      <c r="N132" s="220">
        <f t="shared" si="76"/>
        <v>420791.95999999996</v>
      </c>
      <c r="O132" s="220">
        <f t="shared" si="76"/>
        <v>265848.8</v>
      </c>
      <c r="P132" s="220">
        <f t="shared" si="76"/>
        <v>1344.98</v>
      </c>
      <c r="Q132" s="220">
        <f t="shared" ref="Q132:Q152" si="79">SUM(N132:P132)</f>
        <v>687985.74</v>
      </c>
      <c r="R132" s="222" t="str">
        <f t="shared" si="64"/>
        <v>-</v>
      </c>
      <c r="S132" s="220">
        <f t="shared" si="76"/>
        <v>3268.01</v>
      </c>
      <c r="T132" s="220">
        <f t="shared" si="76"/>
        <v>461263.68</v>
      </c>
      <c r="U132" s="220">
        <f t="shared" si="76"/>
        <v>93810</v>
      </c>
      <c r="V132" s="220">
        <f t="shared" ref="V132:V152" si="80">SUM(S132:U132)</f>
        <v>558341.68999999994</v>
      </c>
      <c r="W132" s="222" t="str">
        <f t="shared" si="66"/>
        <v>-</v>
      </c>
      <c r="X132" s="220">
        <f>G132+L132+Q132+V132</f>
        <v>3136434.53</v>
      </c>
      <c r="Y132" s="222" t="str">
        <f t="shared" si="68"/>
        <v>-</v>
      </c>
      <c r="Z132" s="41"/>
    </row>
    <row r="133" spans="1:26" x14ac:dyDescent="0.3">
      <c r="A133" s="223" t="s">
        <v>258</v>
      </c>
      <c r="B133" s="224" t="s">
        <v>259</v>
      </c>
      <c r="C133" s="225"/>
      <c r="D133" s="226"/>
      <c r="E133" s="226"/>
      <c r="F133" s="226"/>
      <c r="G133" s="226">
        <f t="shared" si="77"/>
        <v>0</v>
      </c>
      <c r="H133" s="227" t="str">
        <f t="shared" si="60"/>
        <v>-</v>
      </c>
      <c r="I133" s="225"/>
      <c r="J133" s="225"/>
      <c r="K133" s="225">
        <v>5400</v>
      </c>
      <c r="L133" s="225">
        <f t="shared" si="78"/>
        <v>5400</v>
      </c>
      <c r="M133" s="227" t="str">
        <f t="shared" si="62"/>
        <v>-</v>
      </c>
      <c r="N133" s="225"/>
      <c r="O133" s="225"/>
      <c r="P133" s="225"/>
      <c r="Q133" s="225">
        <f t="shared" si="79"/>
        <v>0</v>
      </c>
      <c r="R133" s="227" t="str">
        <f t="shared" si="64"/>
        <v>-</v>
      </c>
      <c r="S133" s="225"/>
      <c r="T133" s="225"/>
      <c r="U133" s="225"/>
      <c r="V133" s="225">
        <f t="shared" si="80"/>
        <v>0</v>
      </c>
      <c r="W133" s="227" t="str">
        <f t="shared" si="66"/>
        <v>-</v>
      </c>
      <c r="X133" s="225">
        <f>G133+L133+Q133+V133</f>
        <v>5400</v>
      </c>
      <c r="Y133" s="227" t="str">
        <f t="shared" si="68"/>
        <v>-</v>
      </c>
      <c r="Z133" s="41"/>
    </row>
    <row r="134" spans="1:26" x14ac:dyDescent="0.3">
      <c r="A134" s="223" t="s">
        <v>260</v>
      </c>
      <c r="B134" s="224" t="s">
        <v>261</v>
      </c>
      <c r="C134" s="225"/>
      <c r="D134" s="226">
        <v>1959</v>
      </c>
      <c r="E134" s="226">
        <v>676</v>
      </c>
      <c r="F134" s="226">
        <v>4095</v>
      </c>
      <c r="G134" s="226">
        <f t="shared" si="77"/>
        <v>6730</v>
      </c>
      <c r="H134" s="227" t="str">
        <f t="shared" si="60"/>
        <v>-</v>
      </c>
      <c r="I134" s="225"/>
      <c r="J134" s="225"/>
      <c r="K134" s="225">
        <v>2178</v>
      </c>
      <c r="L134" s="225">
        <f t="shared" si="78"/>
        <v>2178</v>
      </c>
      <c r="M134" s="227" t="str">
        <f t="shared" si="62"/>
        <v>-</v>
      </c>
      <c r="N134" s="225"/>
      <c r="O134" s="225">
        <v>10235.02</v>
      </c>
      <c r="P134" s="225">
        <f>690-35.02</f>
        <v>654.98</v>
      </c>
      <c r="Q134" s="225">
        <f t="shared" si="79"/>
        <v>10890</v>
      </c>
      <c r="R134" s="227" t="str">
        <f t="shared" si="64"/>
        <v>-</v>
      </c>
      <c r="S134" s="225"/>
      <c r="T134" s="225">
        <v>2680</v>
      </c>
      <c r="U134" s="225">
        <v>20210</v>
      </c>
      <c r="V134" s="225">
        <f t="shared" si="80"/>
        <v>22890</v>
      </c>
      <c r="W134" s="227" t="str">
        <f t="shared" si="66"/>
        <v>-</v>
      </c>
      <c r="X134" s="225">
        <f t="shared" si="67"/>
        <v>42688</v>
      </c>
      <c r="Y134" s="227" t="str">
        <f t="shared" si="68"/>
        <v>-</v>
      </c>
      <c r="Z134" s="41"/>
    </row>
    <row r="135" spans="1:26" x14ac:dyDescent="0.3">
      <c r="A135" s="223" t="s">
        <v>262</v>
      </c>
      <c r="B135" s="224" t="s">
        <v>263</v>
      </c>
      <c r="C135" s="225"/>
      <c r="D135" s="226"/>
      <c r="E135" s="226">
        <v>501.8</v>
      </c>
      <c r="F135" s="226">
        <v>785</v>
      </c>
      <c r="G135" s="226">
        <f t="shared" si="77"/>
        <v>1286.8</v>
      </c>
      <c r="H135" s="227" t="str">
        <f t="shared" si="60"/>
        <v>-</v>
      </c>
      <c r="I135" s="225">
        <v>50293.700000000012</v>
      </c>
      <c r="J135" s="225">
        <v>13048.900000000001</v>
      </c>
      <c r="K135" s="225">
        <v>7027.9400000000005</v>
      </c>
      <c r="L135" s="225">
        <f t="shared" si="78"/>
        <v>70370.540000000008</v>
      </c>
      <c r="M135" s="227" t="str">
        <f t="shared" si="62"/>
        <v>-</v>
      </c>
      <c r="N135" s="225">
        <v>4929</v>
      </c>
      <c r="O135" s="225"/>
      <c r="P135" s="225"/>
      <c r="Q135" s="225">
        <f t="shared" si="79"/>
        <v>4929</v>
      </c>
      <c r="R135" s="227" t="str">
        <f t="shared" si="64"/>
        <v>-</v>
      </c>
      <c r="S135" s="225">
        <v>1658</v>
      </c>
      <c r="T135" s="225">
        <v>2379.83</v>
      </c>
      <c r="U135" s="225"/>
      <c r="V135" s="225">
        <f t="shared" si="80"/>
        <v>4037.83</v>
      </c>
      <c r="W135" s="227" t="str">
        <f t="shared" si="66"/>
        <v>-</v>
      </c>
      <c r="X135" s="225">
        <f t="shared" si="67"/>
        <v>80624.170000000013</v>
      </c>
      <c r="Y135" s="227" t="str">
        <f t="shared" si="68"/>
        <v>-</v>
      </c>
      <c r="Z135" s="41"/>
    </row>
    <row r="136" spans="1:26" x14ac:dyDescent="0.3">
      <c r="A136" s="223" t="s">
        <v>264</v>
      </c>
      <c r="B136" s="224" t="s">
        <v>265</v>
      </c>
      <c r="C136" s="225"/>
      <c r="D136" s="226"/>
      <c r="E136" s="226"/>
      <c r="F136" s="226"/>
      <c r="G136" s="226">
        <f t="shared" si="77"/>
        <v>0</v>
      </c>
      <c r="H136" s="227" t="str">
        <f t="shared" si="60"/>
        <v>-</v>
      </c>
      <c r="I136" s="225"/>
      <c r="J136" s="225"/>
      <c r="K136" s="225"/>
      <c r="L136" s="225">
        <f t="shared" si="78"/>
        <v>0</v>
      </c>
      <c r="M136" s="227" t="str">
        <f t="shared" si="62"/>
        <v>-</v>
      </c>
      <c r="N136" s="225"/>
      <c r="O136" s="225"/>
      <c r="P136" s="225"/>
      <c r="Q136" s="225">
        <f t="shared" si="79"/>
        <v>0</v>
      </c>
      <c r="R136" s="227" t="str">
        <f t="shared" si="64"/>
        <v>-</v>
      </c>
      <c r="S136" s="225"/>
      <c r="T136" s="225"/>
      <c r="U136" s="225"/>
      <c r="V136" s="225">
        <f t="shared" si="80"/>
        <v>0</v>
      </c>
      <c r="W136" s="227" t="str">
        <f t="shared" si="66"/>
        <v>-</v>
      </c>
      <c r="X136" s="225">
        <f t="shared" si="67"/>
        <v>0</v>
      </c>
      <c r="Y136" s="227" t="str">
        <f t="shared" si="68"/>
        <v>-</v>
      </c>
      <c r="Z136" s="41"/>
    </row>
    <row r="137" spans="1:26" x14ac:dyDescent="0.3">
      <c r="A137" s="223" t="s">
        <v>266</v>
      </c>
      <c r="B137" s="224" t="s">
        <v>267</v>
      </c>
      <c r="C137" s="225"/>
      <c r="D137" s="226">
        <v>412772.99</v>
      </c>
      <c r="E137" s="226">
        <v>253334.39</v>
      </c>
      <c r="F137" s="226">
        <v>125717.48</v>
      </c>
      <c r="G137" s="226">
        <f t="shared" si="77"/>
        <v>791824.86</v>
      </c>
      <c r="H137" s="227" t="str">
        <f t="shared" si="60"/>
        <v>-</v>
      </c>
      <c r="I137" s="225">
        <f>4140+58690+120000</f>
        <v>182830</v>
      </c>
      <c r="J137" s="225">
        <f>425029.63+100000</f>
        <v>525029.63</v>
      </c>
      <c r="K137" s="225">
        <v>302222.27</v>
      </c>
      <c r="L137" s="225">
        <f t="shared" si="78"/>
        <v>1010081.9</v>
      </c>
      <c r="M137" s="227" t="str">
        <f t="shared" si="62"/>
        <v>-</v>
      </c>
      <c r="N137" s="225">
        <v>415862.95999999996</v>
      </c>
      <c r="O137" s="225">
        <v>255613.78</v>
      </c>
      <c r="P137" s="225">
        <v>690</v>
      </c>
      <c r="Q137" s="225">
        <f t="shared" si="79"/>
        <v>672166.74</v>
      </c>
      <c r="R137" s="227" t="str">
        <f t="shared" si="64"/>
        <v>-</v>
      </c>
      <c r="S137" s="225">
        <v>1610.01</v>
      </c>
      <c r="T137" s="225">
        <v>456203.85</v>
      </c>
      <c r="U137" s="225">
        <v>73600</v>
      </c>
      <c r="V137" s="225">
        <f t="shared" si="80"/>
        <v>531413.86</v>
      </c>
      <c r="W137" s="227" t="str">
        <f t="shared" si="66"/>
        <v>-</v>
      </c>
      <c r="X137" s="225">
        <f t="shared" si="67"/>
        <v>3005487.36</v>
      </c>
      <c r="Y137" s="227" t="str">
        <f t="shared" si="68"/>
        <v>-</v>
      </c>
      <c r="Z137" s="41"/>
    </row>
    <row r="138" spans="1:26" x14ac:dyDescent="0.3">
      <c r="A138" s="223" t="s">
        <v>268</v>
      </c>
      <c r="B138" s="224" t="s">
        <v>269</v>
      </c>
      <c r="C138" s="225"/>
      <c r="D138" s="226"/>
      <c r="E138" s="226"/>
      <c r="F138" s="226">
        <v>2235</v>
      </c>
      <c r="G138" s="226">
        <f t="shared" si="77"/>
        <v>2235</v>
      </c>
      <c r="H138" s="227" t="str">
        <f t="shared" si="60"/>
        <v>-</v>
      </c>
      <c r="I138" s="225"/>
      <c r="J138" s="225"/>
      <c r="K138" s="225"/>
      <c r="L138" s="225">
        <f t="shared" si="78"/>
        <v>0</v>
      </c>
      <c r="M138" s="227" t="str">
        <f t="shared" si="62"/>
        <v>-</v>
      </c>
      <c r="N138" s="225"/>
      <c r="O138" s="225"/>
      <c r="P138" s="225"/>
      <c r="Q138" s="225">
        <f t="shared" si="79"/>
        <v>0</v>
      </c>
      <c r="R138" s="227" t="str">
        <f t="shared" si="64"/>
        <v>-</v>
      </c>
      <c r="S138" s="225"/>
      <c r="T138" s="225"/>
      <c r="U138" s="225"/>
      <c r="V138" s="225">
        <f t="shared" si="80"/>
        <v>0</v>
      </c>
      <c r="W138" s="227" t="str">
        <f t="shared" si="66"/>
        <v>-</v>
      </c>
      <c r="X138" s="225">
        <f t="shared" si="67"/>
        <v>2235</v>
      </c>
      <c r="Y138" s="227" t="str">
        <f t="shared" si="68"/>
        <v>-</v>
      </c>
      <c r="Z138" s="41"/>
    </row>
    <row r="139" spans="1:26" s="13" customFormat="1" ht="28.8" x14ac:dyDescent="0.3">
      <c r="A139" s="218" t="s">
        <v>270</v>
      </c>
      <c r="B139" s="219" t="s">
        <v>271</v>
      </c>
      <c r="C139" s="220">
        <f>SUM(C140:C145)</f>
        <v>0</v>
      </c>
      <c r="D139" s="221">
        <f>SUM(D140:D145)</f>
        <v>0</v>
      </c>
      <c r="E139" s="221">
        <f t="shared" ref="E139:U139" si="81">SUM(E140:E145)</f>
        <v>0</v>
      </c>
      <c r="F139" s="221">
        <f t="shared" si="81"/>
        <v>0</v>
      </c>
      <c r="G139" s="221">
        <f t="shared" si="77"/>
        <v>0</v>
      </c>
      <c r="H139" s="222" t="str">
        <f t="shared" si="60"/>
        <v>-</v>
      </c>
      <c r="I139" s="220">
        <f t="shared" si="81"/>
        <v>0</v>
      </c>
      <c r="J139" s="220">
        <f t="shared" si="81"/>
        <v>0</v>
      </c>
      <c r="K139" s="220">
        <f t="shared" si="81"/>
        <v>0</v>
      </c>
      <c r="L139" s="220">
        <f t="shared" si="78"/>
        <v>0</v>
      </c>
      <c r="M139" s="222" t="str">
        <f t="shared" si="62"/>
        <v>-</v>
      </c>
      <c r="N139" s="220">
        <f t="shared" si="81"/>
        <v>0</v>
      </c>
      <c r="O139" s="220">
        <f t="shared" si="81"/>
        <v>0</v>
      </c>
      <c r="P139" s="220">
        <f t="shared" si="81"/>
        <v>0</v>
      </c>
      <c r="Q139" s="220">
        <f t="shared" si="79"/>
        <v>0</v>
      </c>
      <c r="R139" s="222" t="str">
        <f t="shared" si="64"/>
        <v>-</v>
      </c>
      <c r="S139" s="220">
        <f t="shared" si="81"/>
        <v>0</v>
      </c>
      <c r="T139" s="220">
        <f t="shared" si="81"/>
        <v>0</v>
      </c>
      <c r="U139" s="220">
        <f t="shared" si="81"/>
        <v>0</v>
      </c>
      <c r="V139" s="220">
        <f t="shared" si="80"/>
        <v>0</v>
      </c>
      <c r="W139" s="222" t="str">
        <f t="shared" si="66"/>
        <v>-</v>
      </c>
      <c r="X139" s="220">
        <f t="shared" si="67"/>
        <v>0</v>
      </c>
      <c r="Y139" s="222" t="str">
        <f t="shared" si="68"/>
        <v>-</v>
      </c>
      <c r="Z139" s="41"/>
    </row>
    <row r="140" spans="1:26" s="14" customFormat="1" x14ac:dyDescent="0.3">
      <c r="A140" s="223" t="s">
        <v>272</v>
      </c>
      <c r="B140" s="224" t="s">
        <v>259</v>
      </c>
      <c r="C140" s="225"/>
      <c r="D140" s="226"/>
      <c r="E140" s="226"/>
      <c r="F140" s="226"/>
      <c r="G140" s="226">
        <f t="shared" si="77"/>
        <v>0</v>
      </c>
      <c r="H140" s="227" t="str">
        <f t="shared" si="60"/>
        <v>-</v>
      </c>
      <c r="I140" s="225"/>
      <c r="J140" s="225"/>
      <c r="K140" s="225"/>
      <c r="L140" s="225">
        <f t="shared" si="78"/>
        <v>0</v>
      </c>
      <c r="M140" s="227" t="str">
        <f t="shared" si="62"/>
        <v>-</v>
      </c>
      <c r="N140" s="225"/>
      <c r="O140" s="225"/>
      <c r="P140" s="225"/>
      <c r="Q140" s="225">
        <f t="shared" si="79"/>
        <v>0</v>
      </c>
      <c r="R140" s="227" t="str">
        <f t="shared" si="64"/>
        <v>-</v>
      </c>
      <c r="S140" s="225"/>
      <c r="T140" s="225"/>
      <c r="U140" s="225"/>
      <c r="V140" s="225">
        <f t="shared" si="80"/>
        <v>0</v>
      </c>
      <c r="W140" s="227" t="str">
        <f t="shared" si="66"/>
        <v>-</v>
      </c>
      <c r="X140" s="225">
        <f t="shared" si="67"/>
        <v>0</v>
      </c>
      <c r="Y140" s="227" t="str">
        <f t="shared" si="68"/>
        <v>-</v>
      </c>
      <c r="Z140" s="41"/>
    </row>
    <row r="141" spans="1:26" s="14" customFormat="1" x14ac:dyDescent="0.3">
      <c r="A141" s="223" t="s">
        <v>273</v>
      </c>
      <c r="B141" s="224" t="s">
        <v>261</v>
      </c>
      <c r="C141" s="225"/>
      <c r="D141" s="226"/>
      <c r="E141" s="226"/>
      <c r="F141" s="226"/>
      <c r="G141" s="226">
        <f t="shared" si="77"/>
        <v>0</v>
      </c>
      <c r="H141" s="227" t="str">
        <f t="shared" si="60"/>
        <v>-</v>
      </c>
      <c r="I141" s="225"/>
      <c r="J141" s="225"/>
      <c r="K141" s="225"/>
      <c r="L141" s="225">
        <f t="shared" si="78"/>
        <v>0</v>
      </c>
      <c r="M141" s="227" t="str">
        <f t="shared" si="62"/>
        <v>-</v>
      </c>
      <c r="N141" s="225"/>
      <c r="O141" s="225"/>
      <c r="P141" s="225"/>
      <c r="Q141" s="225">
        <f t="shared" si="79"/>
        <v>0</v>
      </c>
      <c r="R141" s="227" t="str">
        <f t="shared" si="64"/>
        <v>-</v>
      </c>
      <c r="S141" s="225"/>
      <c r="T141" s="225"/>
      <c r="U141" s="225"/>
      <c r="V141" s="225">
        <f t="shared" si="80"/>
        <v>0</v>
      </c>
      <c r="W141" s="227" t="str">
        <f t="shared" si="66"/>
        <v>-</v>
      </c>
      <c r="X141" s="225">
        <f t="shared" si="67"/>
        <v>0</v>
      </c>
      <c r="Y141" s="227" t="str">
        <f t="shared" si="68"/>
        <v>-</v>
      </c>
      <c r="Z141" s="41"/>
    </row>
    <row r="142" spans="1:26" s="14" customFormat="1" x14ac:dyDescent="0.3">
      <c r="A142" s="223" t="s">
        <v>274</v>
      </c>
      <c r="B142" s="224" t="s">
        <v>263</v>
      </c>
      <c r="C142" s="225"/>
      <c r="D142" s="226"/>
      <c r="E142" s="226"/>
      <c r="F142" s="226"/>
      <c r="G142" s="226">
        <f t="shared" si="77"/>
        <v>0</v>
      </c>
      <c r="H142" s="227" t="str">
        <f t="shared" si="60"/>
        <v>-</v>
      </c>
      <c r="I142" s="225"/>
      <c r="J142" s="225"/>
      <c r="K142" s="225"/>
      <c r="L142" s="225">
        <f t="shared" si="78"/>
        <v>0</v>
      </c>
      <c r="M142" s="227" t="str">
        <f t="shared" si="62"/>
        <v>-</v>
      </c>
      <c r="N142" s="225"/>
      <c r="O142" s="225"/>
      <c r="P142" s="225"/>
      <c r="Q142" s="225">
        <f t="shared" si="79"/>
        <v>0</v>
      </c>
      <c r="R142" s="227" t="str">
        <f t="shared" si="64"/>
        <v>-</v>
      </c>
      <c r="S142" s="225"/>
      <c r="T142" s="225"/>
      <c r="U142" s="225"/>
      <c r="V142" s="225">
        <f t="shared" si="80"/>
        <v>0</v>
      </c>
      <c r="W142" s="227" t="str">
        <f t="shared" si="66"/>
        <v>-</v>
      </c>
      <c r="X142" s="225">
        <f t="shared" si="67"/>
        <v>0</v>
      </c>
      <c r="Y142" s="227" t="str">
        <f t="shared" si="68"/>
        <v>-</v>
      </c>
      <c r="Z142" s="41"/>
    </row>
    <row r="143" spans="1:26" s="14" customFormat="1" x14ac:dyDescent="0.3">
      <c r="A143" s="223" t="s">
        <v>275</v>
      </c>
      <c r="B143" s="224" t="s">
        <v>265</v>
      </c>
      <c r="C143" s="225"/>
      <c r="D143" s="226"/>
      <c r="E143" s="226"/>
      <c r="F143" s="226"/>
      <c r="G143" s="226">
        <f t="shared" si="77"/>
        <v>0</v>
      </c>
      <c r="H143" s="227" t="str">
        <f t="shared" si="60"/>
        <v>-</v>
      </c>
      <c r="I143" s="225"/>
      <c r="J143" s="225"/>
      <c r="K143" s="225"/>
      <c r="L143" s="225">
        <f t="shared" si="78"/>
        <v>0</v>
      </c>
      <c r="M143" s="227" t="str">
        <f t="shared" si="62"/>
        <v>-</v>
      </c>
      <c r="N143" s="225"/>
      <c r="O143" s="225"/>
      <c r="P143" s="225"/>
      <c r="Q143" s="225">
        <f t="shared" si="79"/>
        <v>0</v>
      </c>
      <c r="R143" s="227" t="str">
        <f t="shared" si="64"/>
        <v>-</v>
      </c>
      <c r="S143" s="225"/>
      <c r="T143" s="225"/>
      <c r="U143" s="225"/>
      <c r="V143" s="225">
        <f t="shared" si="80"/>
        <v>0</v>
      </c>
      <c r="W143" s="227" t="str">
        <f t="shared" si="66"/>
        <v>-</v>
      </c>
      <c r="X143" s="225">
        <f t="shared" si="67"/>
        <v>0</v>
      </c>
      <c r="Y143" s="227" t="str">
        <f t="shared" si="68"/>
        <v>-</v>
      </c>
      <c r="Z143" s="41"/>
    </row>
    <row r="144" spans="1:26" s="14" customFormat="1" x14ac:dyDescent="0.3">
      <c r="A144" s="223" t="s">
        <v>276</v>
      </c>
      <c r="B144" s="224" t="s">
        <v>267</v>
      </c>
      <c r="C144" s="225"/>
      <c r="D144" s="226"/>
      <c r="E144" s="226"/>
      <c r="F144" s="226"/>
      <c r="G144" s="226">
        <f t="shared" si="77"/>
        <v>0</v>
      </c>
      <c r="H144" s="227" t="str">
        <f t="shared" si="60"/>
        <v>-</v>
      </c>
      <c r="I144" s="225"/>
      <c r="J144" s="225"/>
      <c r="K144" s="225"/>
      <c r="L144" s="225">
        <f t="shared" si="78"/>
        <v>0</v>
      </c>
      <c r="M144" s="227" t="str">
        <f t="shared" si="62"/>
        <v>-</v>
      </c>
      <c r="N144" s="225"/>
      <c r="O144" s="225"/>
      <c r="P144" s="225"/>
      <c r="Q144" s="225">
        <f t="shared" si="79"/>
        <v>0</v>
      </c>
      <c r="R144" s="227" t="str">
        <f t="shared" si="64"/>
        <v>-</v>
      </c>
      <c r="S144" s="225"/>
      <c r="T144" s="225"/>
      <c r="U144" s="225"/>
      <c r="V144" s="225">
        <f t="shared" si="80"/>
        <v>0</v>
      </c>
      <c r="W144" s="227" t="str">
        <f t="shared" si="66"/>
        <v>-</v>
      </c>
      <c r="X144" s="225">
        <f t="shared" si="67"/>
        <v>0</v>
      </c>
      <c r="Y144" s="227" t="str">
        <f t="shared" si="68"/>
        <v>-</v>
      </c>
      <c r="Z144" s="41"/>
    </row>
    <row r="145" spans="1:26" s="14" customFormat="1" x14ac:dyDescent="0.3">
      <c r="A145" s="223" t="s">
        <v>277</v>
      </c>
      <c r="B145" s="224" t="s">
        <v>269</v>
      </c>
      <c r="C145" s="225"/>
      <c r="D145" s="226"/>
      <c r="E145" s="226"/>
      <c r="F145" s="226"/>
      <c r="G145" s="226">
        <f t="shared" si="77"/>
        <v>0</v>
      </c>
      <c r="H145" s="227" t="str">
        <f t="shared" si="60"/>
        <v>-</v>
      </c>
      <c r="I145" s="225"/>
      <c r="J145" s="225"/>
      <c r="K145" s="225"/>
      <c r="L145" s="225">
        <f t="shared" si="78"/>
        <v>0</v>
      </c>
      <c r="M145" s="227" t="str">
        <f t="shared" si="62"/>
        <v>-</v>
      </c>
      <c r="N145" s="225"/>
      <c r="O145" s="225"/>
      <c r="P145" s="225"/>
      <c r="Q145" s="225">
        <f t="shared" si="79"/>
        <v>0</v>
      </c>
      <c r="R145" s="227" t="str">
        <f t="shared" si="64"/>
        <v>-</v>
      </c>
      <c r="S145" s="225"/>
      <c r="T145" s="225"/>
      <c r="U145" s="225"/>
      <c r="V145" s="225">
        <f t="shared" si="80"/>
        <v>0</v>
      </c>
      <c r="W145" s="227" t="str">
        <f t="shared" si="66"/>
        <v>-</v>
      </c>
      <c r="X145" s="225">
        <f t="shared" si="67"/>
        <v>0</v>
      </c>
      <c r="Y145" s="227" t="str">
        <f t="shared" si="68"/>
        <v>-</v>
      </c>
      <c r="Z145" s="41"/>
    </row>
    <row r="146" spans="1:26" s="13" customFormat="1" x14ac:dyDescent="0.3">
      <c r="A146" s="218" t="s">
        <v>278</v>
      </c>
      <c r="B146" s="219" t="s">
        <v>279</v>
      </c>
      <c r="C146" s="220">
        <f>SUM(C147:C152)</f>
        <v>0</v>
      </c>
      <c r="D146" s="221">
        <f>SUM(D147:D152)</f>
        <v>0</v>
      </c>
      <c r="E146" s="221">
        <f t="shared" ref="E146:U146" si="82">SUM(E147:E152)</f>
        <v>27000</v>
      </c>
      <c r="F146" s="221">
        <f t="shared" si="82"/>
        <v>0</v>
      </c>
      <c r="G146" s="221">
        <f t="shared" si="77"/>
        <v>27000</v>
      </c>
      <c r="H146" s="222" t="str">
        <f t="shared" si="60"/>
        <v>-</v>
      </c>
      <c r="I146" s="220">
        <f t="shared" si="82"/>
        <v>0</v>
      </c>
      <c r="J146" s="220">
        <f t="shared" si="82"/>
        <v>0</v>
      </c>
      <c r="K146" s="220">
        <f t="shared" si="82"/>
        <v>0</v>
      </c>
      <c r="L146" s="220">
        <f t="shared" si="78"/>
        <v>0</v>
      </c>
      <c r="M146" s="222" t="str">
        <f t="shared" si="62"/>
        <v>-</v>
      </c>
      <c r="N146" s="220">
        <f t="shared" si="82"/>
        <v>0</v>
      </c>
      <c r="O146" s="220">
        <f t="shared" si="82"/>
        <v>0</v>
      </c>
      <c r="P146" s="220">
        <f t="shared" si="82"/>
        <v>0</v>
      </c>
      <c r="Q146" s="220">
        <f t="shared" si="79"/>
        <v>0</v>
      </c>
      <c r="R146" s="222" t="str">
        <f t="shared" si="64"/>
        <v>-</v>
      </c>
      <c r="S146" s="220">
        <f t="shared" si="82"/>
        <v>0</v>
      </c>
      <c r="T146" s="220">
        <f t="shared" si="82"/>
        <v>0</v>
      </c>
      <c r="U146" s="220">
        <f t="shared" si="82"/>
        <v>0</v>
      </c>
      <c r="V146" s="220">
        <f t="shared" si="80"/>
        <v>0</v>
      </c>
      <c r="W146" s="222" t="str">
        <f t="shared" si="66"/>
        <v>-</v>
      </c>
      <c r="X146" s="220">
        <f t="shared" si="67"/>
        <v>27000</v>
      </c>
      <c r="Y146" s="222" t="str">
        <f t="shared" si="68"/>
        <v>-</v>
      </c>
      <c r="Z146" s="41"/>
    </row>
    <row r="147" spans="1:26" s="14" customFormat="1" x14ac:dyDescent="0.3">
      <c r="A147" s="223" t="s">
        <v>280</v>
      </c>
      <c r="B147" s="224" t="s">
        <v>259</v>
      </c>
      <c r="C147" s="225"/>
      <c r="D147" s="226"/>
      <c r="E147" s="226"/>
      <c r="F147" s="226"/>
      <c r="G147" s="226">
        <f t="shared" si="77"/>
        <v>0</v>
      </c>
      <c r="H147" s="227" t="str">
        <f t="shared" si="60"/>
        <v>-</v>
      </c>
      <c r="I147" s="225"/>
      <c r="J147" s="225"/>
      <c r="K147" s="225"/>
      <c r="L147" s="225">
        <f t="shared" si="78"/>
        <v>0</v>
      </c>
      <c r="M147" s="227" t="str">
        <f t="shared" si="62"/>
        <v>-</v>
      </c>
      <c r="N147" s="225"/>
      <c r="O147" s="225"/>
      <c r="P147" s="225"/>
      <c r="Q147" s="225">
        <f t="shared" si="79"/>
        <v>0</v>
      </c>
      <c r="R147" s="227" t="str">
        <f t="shared" si="64"/>
        <v>-</v>
      </c>
      <c r="S147" s="225"/>
      <c r="T147" s="225"/>
      <c r="U147" s="225"/>
      <c r="V147" s="225">
        <f t="shared" si="80"/>
        <v>0</v>
      </c>
      <c r="W147" s="227" t="str">
        <f t="shared" si="66"/>
        <v>-</v>
      </c>
      <c r="X147" s="225">
        <f t="shared" si="67"/>
        <v>0</v>
      </c>
      <c r="Y147" s="227" t="str">
        <f t="shared" si="68"/>
        <v>-</v>
      </c>
      <c r="Z147" s="41"/>
    </row>
    <row r="148" spans="1:26" s="14" customFormat="1" x14ac:dyDescent="0.3">
      <c r="A148" s="223" t="s">
        <v>281</v>
      </c>
      <c r="B148" s="224" t="s">
        <v>261</v>
      </c>
      <c r="C148" s="225"/>
      <c r="D148" s="226"/>
      <c r="E148" s="226"/>
      <c r="F148" s="226"/>
      <c r="G148" s="226">
        <f t="shared" si="77"/>
        <v>0</v>
      </c>
      <c r="H148" s="227" t="str">
        <f t="shared" si="60"/>
        <v>-</v>
      </c>
      <c r="I148" s="225"/>
      <c r="J148" s="225"/>
      <c r="K148" s="225"/>
      <c r="L148" s="225">
        <f t="shared" si="78"/>
        <v>0</v>
      </c>
      <c r="M148" s="227" t="str">
        <f t="shared" si="62"/>
        <v>-</v>
      </c>
      <c r="N148" s="225"/>
      <c r="O148" s="225"/>
      <c r="P148" s="225"/>
      <c r="Q148" s="225">
        <f t="shared" si="79"/>
        <v>0</v>
      </c>
      <c r="R148" s="227" t="str">
        <f t="shared" si="64"/>
        <v>-</v>
      </c>
      <c r="S148" s="225"/>
      <c r="T148" s="225"/>
      <c r="U148" s="225"/>
      <c r="V148" s="225">
        <f t="shared" si="80"/>
        <v>0</v>
      </c>
      <c r="W148" s="227" t="str">
        <f t="shared" si="66"/>
        <v>-</v>
      </c>
      <c r="X148" s="225">
        <f t="shared" si="67"/>
        <v>0</v>
      </c>
      <c r="Y148" s="227" t="str">
        <f t="shared" si="68"/>
        <v>-</v>
      </c>
      <c r="Z148" s="41"/>
    </row>
    <row r="149" spans="1:26" s="14" customFormat="1" x14ac:dyDescent="0.3">
      <c r="A149" s="223" t="s">
        <v>282</v>
      </c>
      <c r="B149" s="224" t="s">
        <v>263</v>
      </c>
      <c r="C149" s="225"/>
      <c r="D149" s="226"/>
      <c r="E149" s="226"/>
      <c r="F149" s="226"/>
      <c r="G149" s="226">
        <f t="shared" si="77"/>
        <v>0</v>
      </c>
      <c r="H149" s="227" t="str">
        <f t="shared" si="60"/>
        <v>-</v>
      </c>
      <c r="I149" s="225"/>
      <c r="J149" s="225"/>
      <c r="K149" s="225"/>
      <c r="L149" s="225">
        <f t="shared" si="78"/>
        <v>0</v>
      </c>
      <c r="M149" s="227" t="str">
        <f t="shared" si="62"/>
        <v>-</v>
      </c>
      <c r="N149" s="225"/>
      <c r="O149" s="225"/>
      <c r="P149" s="225"/>
      <c r="Q149" s="225">
        <f t="shared" si="79"/>
        <v>0</v>
      </c>
      <c r="R149" s="227" t="str">
        <f t="shared" si="64"/>
        <v>-</v>
      </c>
      <c r="S149" s="225"/>
      <c r="T149" s="225"/>
      <c r="U149" s="225"/>
      <c r="V149" s="225">
        <f t="shared" si="80"/>
        <v>0</v>
      </c>
      <c r="W149" s="227" t="str">
        <f t="shared" si="66"/>
        <v>-</v>
      </c>
      <c r="X149" s="225">
        <f t="shared" si="67"/>
        <v>0</v>
      </c>
      <c r="Y149" s="227" t="str">
        <f t="shared" si="68"/>
        <v>-</v>
      </c>
      <c r="Z149" s="41"/>
    </row>
    <row r="150" spans="1:26" s="14" customFormat="1" x14ac:dyDescent="0.3">
      <c r="A150" s="223" t="s">
        <v>283</v>
      </c>
      <c r="B150" s="224" t="s">
        <v>265</v>
      </c>
      <c r="C150" s="225"/>
      <c r="D150" s="226"/>
      <c r="E150" s="226"/>
      <c r="F150" s="226"/>
      <c r="G150" s="226">
        <f t="shared" si="77"/>
        <v>0</v>
      </c>
      <c r="H150" s="227" t="str">
        <f t="shared" si="60"/>
        <v>-</v>
      </c>
      <c r="I150" s="225"/>
      <c r="J150" s="225"/>
      <c r="K150" s="225"/>
      <c r="L150" s="225">
        <f t="shared" si="78"/>
        <v>0</v>
      </c>
      <c r="M150" s="227" t="str">
        <f t="shared" si="62"/>
        <v>-</v>
      </c>
      <c r="N150" s="225"/>
      <c r="O150" s="225"/>
      <c r="P150" s="225"/>
      <c r="Q150" s="225">
        <f t="shared" si="79"/>
        <v>0</v>
      </c>
      <c r="R150" s="227" t="str">
        <f t="shared" si="64"/>
        <v>-</v>
      </c>
      <c r="S150" s="225"/>
      <c r="T150" s="225"/>
      <c r="U150" s="225"/>
      <c r="V150" s="225">
        <f t="shared" si="80"/>
        <v>0</v>
      </c>
      <c r="W150" s="227" t="str">
        <f t="shared" si="66"/>
        <v>-</v>
      </c>
      <c r="X150" s="225">
        <f t="shared" si="67"/>
        <v>0</v>
      </c>
      <c r="Y150" s="227" t="str">
        <f t="shared" si="68"/>
        <v>-</v>
      </c>
      <c r="Z150" s="41"/>
    </row>
    <row r="151" spans="1:26" s="14" customFormat="1" x14ac:dyDescent="0.3">
      <c r="A151" s="223" t="s">
        <v>284</v>
      </c>
      <c r="B151" s="224" t="s">
        <v>267</v>
      </c>
      <c r="C151" s="225"/>
      <c r="D151" s="226"/>
      <c r="E151" s="226"/>
      <c r="F151" s="226"/>
      <c r="G151" s="226">
        <f t="shared" si="77"/>
        <v>0</v>
      </c>
      <c r="H151" s="227" t="str">
        <f t="shared" si="60"/>
        <v>-</v>
      </c>
      <c r="I151" s="225"/>
      <c r="J151" s="225"/>
      <c r="K151" s="225"/>
      <c r="L151" s="225">
        <f t="shared" si="78"/>
        <v>0</v>
      </c>
      <c r="M151" s="227" t="str">
        <f t="shared" si="62"/>
        <v>-</v>
      </c>
      <c r="N151" s="225"/>
      <c r="O151" s="225"/>
      <c r="P151" s="225"/>
      <c r="Q151" s="225">
        <f t="shared" si="79"/>
        <v>0</v>
      </c>
      <c r="R151" s="227" t="str">
        <f t="shared" si="64"/>
        <v>-</v>
      </c>
      <c r="S151" s="225"/>
      <c r="T151" s="225"/>
      <c r="U151" s="225"/>
      <c r="V151" s="225">
        <f t="shared" si="80"/>
        <v>0</v>
      </c>
      <c r="W151" s="227" t="str">
        <f t="shared" si="66"/>
        <v>-</v>
      </c>
      <c r="X151" s="225">
        <f t="shared" si="67"/>
        <v>0</v>
      </c>
      <c r="Y151" s="227" t="str">
        <f t="shared" si="68"/>
        <v>-</v>
      </c>
      <c r="Z151" s="41"/>
    </row>
    <row r="152" spans="1:26" s="14" customFormat="1" x14ac:dyDescent="0.3">
      <c r="A152" s="223" t="s">
        <v>285</v>
      </c>
      <c r="B152" s="224" t="s">
        <v>269</v>
      </c>
      <c r="C152" s="225"/>
      <c r="D152" s="226"/>
      <c r="E152" s="226">
        <v>27000</v>
      </c>
      <c r="F152" s="226"/>
      <c r="G152" s="226">
        <f t="shared" si="77"/>
        <v>27000</v>
      </c>
      <c r="H152" s="227" t="str">
        <f>IF(C152=0,"-",G152/C152)</f>
        <v>-</v>
      </c>
      <c r="I152" s="225"/>
      <c r="J152" s="225"/>
      <c r="K152" s="225"/>
      <c r="L152" s="225">
        <f t="shared" si="78"/>
        <v>0</v>
      </c>
      <c r="M152" s="227" t="str">
        <f t="shared" si="62"/>
        <v>-</v>
      </c>
      <c r="N152" s="225"/>
      <c r="O152" s="225"/>
      <c r="P152" s="225"/>
      <c r="Q152" s="225">
        <f t="shared" si="79"/>
        <v>0</v>
      </c>
      <c r="R152" s="227" t="str">
        <f t="shared" si="64"/>
        <v>-</v>
      </c>
      <c r="S152" s="225"/>
      <c r="T152" s="225"/>
      <c r="U152" s="225"/>
      <c r="V152" s="225">
        <f t="shared" si="80"/>
        <v>0</v>
      </c>
      <c r="W152" s="227" t="str">
        <f t="shared" si="66"/>
        <v>-</v>
      </c>
      <c r="X152" s="225">
        <f t="shared" si="67"/>
        <v>27000</v>
      </c>
      <c r="Y152" s="227" t="str">
        <f t="shared" si="68"/>
        <v>-</v>
      </c>
      <c r="Z152" s="41"/>
    </row>
    <row r="153" spans="1:26" x14ac:dyDescent="0.3">
      <c r="Z153" s="41"/>
    </row>
    <row r="154" spans="1:26" x14ac:dyDescent="0.3">
      <c r="A154" s="7"/>
      <c r="B154" s="15" t="s">
        <v>286</v>
      </c>
      <c r="C154" s="20"/>
      <c r="D154" s="190"/>
      <c r="E154" s="190"/>
      <c r="F154" s="190"/>
      <c r="G154" s="190"/>
      <c r="H154" s="26"/>
      <c r="I154" s="20"/>
      <c r="J154" s="20"/>
      <c r="K154" s="20"/>
      <c r="L154" s="20"/>
      <c r="M154" s="26"/>
      <c r="N154" s="20"/>
      <c r="O154" s="20"/>
      <c r="P154" s="20"/>
      <c r="Q154" s="20"/>
      <c r="R154" s="26"/>
      <c r="S154" s="20"/>
      <c r="T154" s="20"/>
      <c r="U154" s="20"/>
      <c r="V154" s="20"/>
      <c r="W154" s="26"/>
      <c r="X154" s="20"/>
      <c r="Y154" s="26"/>
      <c r="Z154" s="41"/>
    </row>
    <row r="155" spans="1:26" x14ac:dyDescent="0.3">
      <c r="C155" s="21"/>
      <c r="D155" s="191"/>
      <c r="E155" s="191"/>
      <c r="F155" s="191"/>
      <c r="G155" s="191"/>
      <c r="H155" s="27"/>
      <c r="I155" s="21"/>
      <c r="J155" s="21"/>
      <c r="K155" s="21"/>
      <c r="L155" s="21"/>
      <c r="M155" s="27"/>
      <c r="N155" s="21"/>
      <c r="O155" s="21"/>
      <c r="P155" s="21"/>
      <c r="Q155" s="21"/>
      <c r="R155" s="27"/>
      <c r="S155" s="21"/>
      <c r="T155" s="21"/>
      <c r="U155" s="21"/>
      <c r="V155" s="21"/>
      <c r="W155" s="27"/>
      <c r="X155" s="21"/>
      <c r="Y155" s="27"/>
      <c r="Z155" s="41"/>
    </row>
    <row r="156" spans="1:26" ht="43.2" x14ac:dyDescent="0.3">
      <c r="A156" s="7"/>
      <c r="B156" s="264" t="s">
        <v>287</v>
      </c>
      <c r="C156" s="215" t="s">
        <v>6</v>
      </c>
      <c r="D156" s="216" t="s">
        <v>7</v>
      </c>
      <c r="E156" s="216" t="s">
        <v>8</v>
      </c>
      <c r="F156" s="216" t="s">
        <v>9</v>
      </c>
      <c r="G156" s="216" t="s">
        <v>10</v>
      </c>
      <c r="H156" s="217" t="s">
        <v>11</v>
      </c>
      <c r="I156" s="215" t="s">
        <v>12</v>
      </c>
      <c r="J156" s="215" t="s">
        <v>13</v>
      </c>
      <c r="K156" s="215" t="s">
        <v>14</v>
      </c>
      <c r="L156" s="215" t="s">
        <v>15</v>
      </c>
      <c r="M156" s="217" t="s">
        <v>16</v>
      </c>
      <c r="N156" s="215" t="s">
        <v>17</v>
      </c>
      <c r="O156" s="215" t="s">
        <v>18</v>
      </c>
      <c r="P156" s="215" t="s">
        <v>19</v>
      </c>
      <c r="Q156" s="215" t="s">
        <v>20</v>
      </c>
      <c r="R156" s="217" t="s">
        <v>21</v>
      </c>
      <c r="S156" s="215" t="s">
        <v>22</v>
      </c>
      <c r="T156" s="215" t="s">
        <v>23</v>
      </c>
      <c r="U156" s="215" t="s">
        <v>24</v>
      </c>
      <c r="V156" s="215" t="s">
        <v>25</v>
      </c>
      <c r="W156" s="217" t="s">
        <v>26</v>
      </c>
      <c r="X156" s="215" t="s">
        <v>27</v>
      </c>
      <c r="Y156" s="217" t="s">
        <v>28</v>
      </c>
      <c r="Z156" s="41"/>
    </row>
    <row r="157" spans="1:26" x14ac:dyDescent="0.3">
      <c r="A157" s="218" t="s">
        <v>288</v>
      </c>
      <c r="B157" s="219" t="s">
        <v>289</v>
      </c>
      <c r="C157" s="234">
        <f>C159+C160+C161+C162+C163</f>
        <v>0</v>
      </c>
      <c r="D157" s="235">
        <f>D159+D160+D161+D162+D163</f>
        <v>9651970.9700000007</v>
      </c>
      <c r="E157" s="235">
        <f t="shared" ref="E157:U157" si="83">E159+E160+E161+E162+E163</f>
        <v>9868047.3300000019</v>
      </c>
      <c r="F157" s="235">
        <f>F159+F160+F161+F162+F163</f>
        <v>10073776.249999998</v>
      </c>
      <c r="G157" s="235">
        <f t="shared" ref="G157:G175" si="84">F157</f>
        <v>10073776.249999998</v>
      </c>
      <c r="H157" s="227" t="str">
        <f t="shared" ref="H157:H175" si="85">IF(C157=0,"-",G157/C157)</f>
        <v>-</v>
      </c>
      <c r="I157" s="234">
        <f t="shared" si="83"/>
        <v>9829491.2100000009</v>
      </c>
      <c r="J157" s="234">
        <f t="shared" si="83"/>
        <v>9137423.4600000009</v>
      </c>
      <c r="K157" s="234">
        <f t="shared" si="83"/>
        <v>9535026.9100000001</v>
      </c>
      <c r="L157" s="234">
        <f t="shared" ref="L157:L175" si="86">K157</f>
        <v>9535026.9100000001</v>
      </c>
      <c r="M157" s="227" t="str">
        <f>IF(C157=0,"-",L157/C157)</f>
        <v>-</v>
      </c>
      <c r="N157" s="234">
        <f t="shared" si="83"/>
        <v>9198180.9399999995</v>
      </c>
      <c r="O157" s="234">
        <f t="shared" si="83"/>
        <v>8866571.2299999986</v>
      </c>
      <c r="P157" s="234">
        <f t="shared" si="83"/>
        <v>8887088.7700000014</v>
      </c>
      <c r="Q157" s="234">
        <f>P157</f>
        <v>8887088.7700000014</v>
      </c>
      <c r="R157" s="227" t="str">
        <f t="shared" ref="R157:R175" si="87">IF(C157=0,"-",Q157/C157)</f>
        <v>-</v>
      </c>
      <c r="S157" s="234">
        <f t="shared" si="83"/>
        <v>8815845.9000000004</v>
      </c>
      <c r="T157" s="234">
        <f t="shared" si="83"/>
        <v>8321212.2300000004</v>
      </c>
      <c r="U157" s="234">
        <f t="shared" si="83"/>
        <v>12229626.520000001</v>
      </c>
      <c r="V157" s="234">
        <f t="shared" ref="V157:V164" si="88">U157</f>
        <v>12229626.520000001</v>
      </c>
      <c r="W157" s="227" t="str">
        <f t="shared" ref="W157:W175" si="89">IF(C157=0,"-",V157/C157)</f>
        <v>-</v>
      </c>
      <c r="X157" s="234">
        <f t="shared" ref="X157:X175" si="90">U157</f>
        <v>12229626.520000001</v>
      </c>
      <c r="Y157" s="227" t="str">
        <f>IF(C157=0,"-",X157/C157)</f>
        <v>-</v>
      </c>
      <c r="Z157" s="41"/>
    </row>
    <row r="158" spans="1:26" x14ac:dyDescent="0.3">
      <c r="A158" s="223" t="s">
        <v>290</v>
      </c>
      <c r="B158" s="224" t="s">
        <v>291</v>
      </c>
      <c r="C158" s="265">
        <f>SUM(C159:C160)</f>
        <v>0</v>
      </c>
      <c r="D158" s="266">
        <f>SUM(D159:D160)</f>
        <v>10626054.01</v>
      </c>
      <c r="E158" s="266">
        <f t="shared" ref="E158:S158" si="91">SUM(E159:E160)</f>
        <v>11031189.130000001</v>
      </c>
      <c r="F158" s="266">
        <f t="shared" si="91"/>
        <v>11144381.449999999</v>
      </c>
      <c r="G158" s="266">
        <f t="shared" si="84"/>
        <v>11144381.449999999</v>
      </c>
      <c r="H158" s="227" t="str">
        <f t="shared" si="85"/>
        <v>-</v>
      </c>
      <c r="I158" s="265">
        <f t="shared" si="91"/>
        <v>10763385.33</v>
      </c>
      <c r="J158" s="265">
        <f t="shared" si="91"/>
        <v>10174295.75</v>
      </c>
      <c r="K158" s="265">
        <f t="shared" si="91"/>
        <v>10382228</v>
      </c>
      <c r="L158" s="265">
        <f t="shared" si="86"/>
        <v>10382228</v>
      </c>
      <c r="M158" s="227" t="str">
        <f t="shared" ref="M158:M175" si="92">IF(C158=0,"-",L158/C158)</f>
        <v>-</v>
      </c>
      <c r="N158" s="265">
        <f t="shared" si="91"/>
        <v>10279831.449999999</v>
      </c>
      <c r="O158" s="265">
        <f t="shared" si="91"/>
        <v>9763660.379999999</v>
      </c>
      <c r="P158" s="265">
        <f t="shared" si="91"/>
        <v>9556180.3100000005</v>
      </c>
      <c r="Q158" s="265">
        <f>P158</f>
        <v>9556180.3100000005</v>
      </c>
      <c r="R158" s="227" t="str">
        <f t="shared" si="87"/>
        <v>-</v>
      </c>
      <c r="S158" s="265">
        <f t="shared" si="91"/>
        <v>9576697.8499999996</v>
      </c>
      <c r="T158" s="265">
        <f>SUM(T159:T160)</f>
        <v>9505454.9800000004</v>
      </c>
      <c r="U158" s="265">
        <f>SUM(U159:U160)</f>
        <v>13181894.800000001</v>
      </c>
      <c r="V158" s="265">
        <f t="shared" si="88"/>
        <v>13181894.800000001</v>
      </c>
      <c r="W158" s="227" t="str">
        <f t="shared" si="89"/>
        <v>-</v>
      </c>
      <c r="X158" s="265">
        <f t="shared" si="90"/>
        <v>13181894.800000001</v>
      </c>
      <c r="Y158" s="227" t="str">
        <f t="shared" ref="Y158:Y175" si="93">IF(C158=0,"-",X158/C158)</f>
        <v>-</v>
      </c>
      <c r="Z158" s="41"/>
    </row>
    <row r="159" spans="1:26" x14ac:dyDescent="0.3">
      <c r="A159" s="223" t="s">
        <v>292</v>
      </c>
      <c r="B159" s="224" t="s">
        <v>293</v>
      </c>
      <c r="C159" s="265"/>
      <c r="D159" s="266">
        <f>Jan!L234</f>
        <v>10626054.01</v>
      </c>
      <c r="E159" s="266">
        <f>Fev!L232</f>
        <v>9651970.9700000007</v>
      </c>
      <c r="F159" s="266">
        <f>Mar!I181+E165</f>
        <v>10454772.33</v>
      </c>
      <c r="G159" s="266">
        <f t="shared" si="84"/>
        <v>10454772.33</v>
      </c>
      <c r="H159" s="227" t="str">
        <f t="shared" si="85"/>
        <v>-</v>
      </c>
      <c r="I159" s="265">
        <f>Abr!H176</f>
        <v>10073776.25</v>
      </c>
      <c r="J159" s="265">
        <f>Mai!L168</f>
        <v>9829491.2100000009</v>
      </c>
      <c r="K159" s="265">
        <f>Jun!L166</f>
        <v>9137423.4600000009</v>
      </c>
      <c r="L159" s="265">
        <f t="shared" si="86"/>
        <v>9137423.4600000009</v>
      </c>
      <c r="M159" s="227" t="str">
        <f t="shared" si="92"/>
        <v>-</v>
      </c>
      <c r="N159" s="265">
        <f>Jul!L165</f>
        <v>9535026.9100000001</v>
      </c>
      <c r="O159" s="265">
        <f>Ago!L164</f>
        <v>9198180.9399999995</v>
      </c>
      <c r="P159" s="265">
        <f>Set!H165</f>
        <v>8866571.2300000004</v>
      </c>
      <c r="Q159" s="265">
        <f>P159</f>
        <v>8866571.2300000004</v>
      </c>
      <c r="R159" s="227" t="str">
        <f t="shared" si="87"/>
        <v>-</v>
      </c>
      <c r="S159" s="265">
        <f>Out!L174</f>
        <v>8887088.7699999996</v>
      </c>
      <c r="T159" s="265">
        <f>Nov!L177</f>
        <v>8815845.9000000004</v>
      </c>
      <c r="U159" s="265">
        <f>Dez!L183</f>
        <v>8321212.2300000004</v>
      </c>
      <c r="V159" s="265">
        <f t="shared" si="88"/>
        <v>8321212.2300000004</v>
      </c>
      <c r="W159" s="227" t="str">
        <f t="shared" si="89"/>
        <v>-</v>
      </c>
      <c r="X159" s="265">
        <f t="shared" si="90"/>
        <v>8321212.2300000004</v>
      </c>
      <c r="Y159" s="227" t="str">
        <f t="shared" si="93"/>
        <v>-</v>
      </c>
      <c r="Z159" s="41"/>
    </row>
    <row r="160" spans="1:26" x14ac:dyDescent="0.3">
      <c r="A160" s="223" t="s">
        <v>294</v>
      </c>
      <c r="B160" s="224" t="s">
        <v>295</v>
      </c>
      <c r="C160" s="232"/>
      <c r="D160" s="230">
        <f>D7</f>
        <v>0</v>
      </c>
      <c r="E160" s="230">
        <f>E7</f>
        <v>1379218.16</v>
      </c>
      <c r="F160" s="230">
        <f>F7</f>
        <v>689609.12</v>
      </c>
      <c r="G160" s="266">
        <f t="shared" si="84"/>
        <v>689609.12</v>
      </c>
      <c r="H160" s="227" t="str">
        <f t="shared" si="85"/>
        <v>-</v>
      </c>
      <c r="I160" s="232">
        <f>I7</f>
        <v>689609.08</v>
      </c>
      <c r="J160" s="232">
        <f>J7</f>
        <v>344804.54</v>
      </c>
      <c r="K160" s="232">
        <f>K7+900000</f>
        <v>1244804.54</v>
      </c>
      <c r="L160" s="265">
        <f t="shared" si="86"/>
        <v>1244804.54</v>
      </c>
      <c r="M160" s="227" t="str">
        <f t="shared" si="92"/>
        <v>-</v>
      </c>
      <c r="N160" s="232">
        <f>N7+400000</f>
        <v>744804.54</v>
      </c>
      <c r="O160" s="232">
        <f>O7</f>
        <v>565479.43999999994</v>
      </c>
      <c r="P160" s="232">
        <f>P7</f>
        <v>689609.08</v>
      </c>
      <c r="Q160" s="265">
        <f t="shared" ref="Q160:Q170" si="94">P160</f>
        <v>689609.08</v>
      </c>
      <c r="R160" s="227" t="str">
        <f t="shared" si="87"/>
        <v>-</v>
      </c>
      <c r="S160" s="232">
        <f>S7</f>
        <v>689609.08</v>
      </c>
      <c r="T160" s="232">
        <f>T7</f>
        <v>689609.08</v>
      </c>
      <c r="U160" s="232">
        <f>U7+2871073.49</f>
        <v>4860682.57</v>
      </c>
      <c r="V160" s="265">
        <f t="shared" si="88"/>
        <v>4860682.57</v>
      </c>
      <c r="W160" s="227" t="str">
        <f t="shared" si="89"/>
        <v>-</v>
      </c>
      <c r="X160" s="265">
        <f t="shared" si="90"/>
        <v>4860682.57</v>
      </c>
      <c r="Y160" s="227" t="str">
        <f t="shared" si="93"/>
        <v>-</v>
      </c>
      <c r="Z160" s="41"/>
    </row>
    <row r="161" spans="1:26" x14ac:dyDescent="0.3">
      <c r="A161" s="223" t="s">
        <v>296</v>
      </c>
      <c r="B161" s="224" t="s">
        <v>297</v>
      </c>
      <c r="C161" s="265">
        <f>C27</f>
        <v>0</v>
      </c>
      <c r="D161" s="266">
        <f>D33+D35+D38+(Jan!M241+Jan!M243+Jan!M244-Jan!N240)-0.01</f>
        <v>590508.14000000013</v>
      </c>
      <c r="E161" s="266">
        <f>E33+E35+E38+(Fev!M237-Fev!N237)</f>
        <v>31410.460000000021</v>
      </c>
      <c r="F161" s="266">
        <f>F33+F35+F38+(Mar!J189-Mar!K189)</f>
        <v>85167.53</v>
      </c>
      <c r="G161" s="266">
        <f t="shared" si="84"/>
        <v>85167.53</v>
      </c>
      <c r="H161" s="227" t="str">
        <f t="shared" si="85"/>
        <v>-</v>
      </c>
      <c r="I161" s="265">
        <f>I33+I35+I38+(Abr!I181-Abr!J181)</f>
        <v>-86587.07</v>
      </c>
      <c r="J161" s="265">
        <f>J33+J35+J38+(Mai!M173-Mai!N173)</f>
        <v>-363594.92</v>
      </c>
      <c r="K161" s="265">
        <f>K33+K35+K38+(Jun!M171-Jun!N171)</f>
        <v>-136540.90999999997</v>
      </c>
      <c r="L161" s="265">
        <f t="shared" si="86"/>
        <v>-136540.90999999997</v>
      </c>
      <c r="M161" s="227" t="str">
        <f t="shared" si="92"/>
        <v>-</v>
      </c>
      <c r="N161" s="265">
        <f>N33+N35+N38+(Jul!M170-Jul!N170)</f>
        <v>-227507.02000000002</v>
      </c>
      <c r="O161" s="265">
        <f>O33+O35+O38+(Ago!M169-Ago!N169-1900)</f>
        <v>-69206.300000000017</v>
      </c>
      <c r="P161" s="265">
        <f>P33+P35+P38+(Set!I170)</f>
        <v>188844.89</v>
      </c>
      <c r="Q161" s="265">
        <f>P161</f>
        <v>188844.89</v>
      </c>
      <c r="R161" s="227" t="str">
        <f t="shared" si="87"/>
        <v>-</v>
      </c>
      <c r="S161" s="265">
        <f>S33+S35+S38+(Out!M179)</f>
        <v>176756.31</v>
      </c>
      <c r="T161" s="265">
        <f>T33+T35+T38+(Nov!M182-Nov!N182)</f>
        <v>-267915.03000000003</v>
      </c>
      <c r="U161" s="265">
        <f>U33+U35+U38+(-Dez!N188+Dez!M188)+(Dez!M128-Dez!N128)</f>
        <v>131346.21000000002</v>
      </c>
      <c r="V161" s="265">
        <f t="shared" si="88"/>
        <v>131346.21000000002</v>
      </c>
      <c r="W161" s="227" t="str">
        <f t="shared" si="89"/>
        <v>-</v>
      </c>
      <c r="X161" s="265">
        <f t="shared" si="90"/>
        <v>131346.21000000002</v>
      </c>
      <c r="Y161" s="227" t="str">
        <f t="shared" si="93"/>
        <v>-</v>
      </c>
      <c r="Z161" s="41"/>
    </row>
    <row r="162" spans="1:26" x14ac:dyDescent="0.3">
      <c r="A162" s="223" t="s">
        <v>298</v>
      </c>
      <c r="B162" s="224" t="s">
        <v>299</v>
      </c>
      <c r="C162" s="265">
        <v>0</v>
      </c>
      <c r="D162" s="266">
        <f>D37-1054.97</f>
        <v>34498.89</v>
      </c>
      <c r="E162" s="266">
        <f>E37</f>
        <v>26875.18</v>
      </c>
      <c r="F162" s="266">
        <f>F37</f>
        <v>-6889.5800000000017</v>
      </c>
      <c r="G162" s="266">
        <f t="shared" si="84"/>
        <v>-6889.5800000000017</v>
      </c>
      <c r="H162" s="227" t="str">
        <f t="shared" si="85"/>
        <v>-</v>
      </c>
      <c r="I162" s="265">
        <f>I37</f>
        <v>28114.22</v>
      </c>
      <c r="J162" s="265">
        <f>J37</f>
        <v>25267.24</v>
      </c>
      <c r="K162" s="265">
        <f>K37</f>
        <v>24798.81</v>
      </c>
      <c r="L162" s="265">
        <f t="shared" si="86"/>
        <v>24798.81</v>
      </c>
      <c r="M162" s="227" t="str">
        <f t="shared" si="92"/>
        <v>-</v>
      </c>
      <c r="N162" s="265">
        <f>N37</f>
        <v>22936.16</v>
      </c>
      <c r="O162" s="265">
        <f>O37</f>
        <v>17304.73</v>
      </c>
      <c r="P162" s="265">
        <f>P37</f>
        <v>5399.76</v>
      </c>
      <c r="Q162" s="265">
        <f t="shared" si="94"/>
        <v>5399.76</v>
      </c>
      <c r="R162" s="227" t="str">
        <f t="shared" si="87"/>
        <v>-</v>
      </c>
      <c r="S162" s="265">
        <f>S37</f>
        <v>13560.58</v>
      </c>
      <c r="T162" s="265">
        <f>T37</f>
        <v>14514.69</v>
      </c>
      <c r="U162" s="265">
        <f>U37</f>
        <v>18854.09</v>
      </c>
      <c r="V162" s="265">
        <f t="shared" si="88"/>
        <v>18854.09</v>
      </c>
      <c r="W162" s="227" t="str">
        <f t="shared" si="89"/>
        <v>-</v>
      </c>
      <c r="X162" s="265">
        <f t="shared" si="90"/>
        <v>18854.09</v>
      </c>
      <c r="Y162" s="227" t="str">
        <f t="shared" si="93"/>
        <v>-</v>
      </c>
      <c r="Z162" s="41"/>
    </row>
    <row r="163" spans="1:26" x14ac:dyDescent="0.3">
      <c r="A163" s="223" t="s">
        <v>300</v>
      </c>
      <c r="B163" s="224" t="s">
        <v>301</v>
      </c>
      <c r="C163" s="265">
        <v>0</v>
      </c>
      <c r="D163" s="266">
        <f>D42-D168+D131</f>
        <v>-1599090.07</v>
      </c>
      <c r="E163" s="266">
        <f>E42+E132</f>
        <v>-1221427.4400000002</v>
      </c>
      <c r="F163" s="266">
        <f>F42+F132</f>
        <v>-1148883.1499999999</v>
      </c>
      <c r="G163" s="266">
        <f t="shared" si="84"/>
        <v>-1148883.1499999999</v>
      </c>
      <c r="H163" s="227" t="str">
        <f t="shared" si="85"/>
        <v>-</v>
      </c>
      <c r="I163" s="265">
        <f>I42+I132</f>
        <v>-875421.27</v>
      </c>
      <c r="J163" s="265">
        <f>J42+J132</f>
        <v>-698544.60999999987</v>
      </c>
      <c r="K163" s="265">
        <f>K42+K132</f>
        <v>-735458.99</v>
      </c>
      <c r="L163" s="265">
        <f t="shared" si="86"/>
        <v>-735458.99</v>
      </c>
      <c r="M163" s="227" t="str">
        <f t="shared" si="92"/>
        <v>-</v>
      </c>
      <c r="N163" s="265">
        <f t="shared" ref="N163:P163" si="95">N42+N132</f>
        <v>-877079.64999999991</v>
      </c>
      <c r="O163" s="265">
        <f t="shared" si="95"/>
        <v>-845187.57999999984</v>
      </c>
      <c r="P163" s="265">
        <f t="shared" si="95"/>
        <v>-863336.19000000006</v>
      </c>
      <c r="Q163" s="265">
        <f t="shared" si="94"/>
        <v>-863336.19000000006</v>
      </c>
      <c r="R163" s="227" t="str">
        <f t="shared" si="87"/>
        <v>-</v>
      </c>
      <c r="S163" s="265">
        <f t="shared" ref="S163:T163" si="96">S42+S132</f>
        <v>-951168.84</v>
      </c>
      <c r="T163" s="265">
        <f t="shared" si="96"/>
        <v>-930842.41000000015</v>
      </c>
      <c r="U163" s="265">
        <f>U42+U132</f>
        <v>-1102468.58</v>
      </c>
      <c r="V163" s="265">
        <f t="shared" si="88"/>
        <v>-1102468.58</v>
      </c>
      <c r="W163" s="227" t="str">
        <f t="shared" si="89"/>
        <v>-</v>
      </c>
      <c r="X163" s="265">
        <f t="shared" si="90"/>
        <v>-1102468.58</v>
      </c>
      <c r="Y163" s="227" t="str">
        <f t="shared" si="93"/>
        <v>-</v>
      </c>
      <c r="Z163" s="41"/>
    </row>
    <row r="164" spans="1:26" x14ac:dyDescent="0.3">
      <c r="A164" s="223" t="s">
        <v>302</v>
      </c>
      <c r="B164" s="224" t="s">
        <v>303</v>
      </c>
      <c r="C164" s="265">
        <v>0</v>
      </c>
      <c r="D164" s="266">
        <v>0</v>
      </c>
      <c r="E164" s="266">
        <v>0</v>
      </c>
      <c r="F164" s="266">
        <v>0</v>
      </c>
      <c r="G164" s="266">
        <f t="shared" si="84"/>
        <v>0</v>
      </c>
      <c r="H164" s="227" t="str">
        <f t="shared" si="85"/>
        <v>-</v>
      </c>
      <c r="I164" s="265">
        <v>0</v>
      </c>
      <c r="J164" s="265">
        <v>0</v>
      </c>
      <c r="K164" s="265">
        <v>0</v>
      </c>
      <c r="L164" s="265">
        <f t="shared" si="86"/>
        <v>0</v>
      </c>
      <c r="M164" s="227" t="str">
        <f t="shared" si="92"/>
        <v>-</v>
      </c>
      <c r="N164" s="265">
        <v>0</v>
      </c>
      <c r="O164" s="265">
        <v>0</v>
      </c>
      <c r="P164" s="265">
        <v>0</v>
      </c>
      <c r="Q164" s="265">
        <f t="shared" si="94"/>
        <v>0</v>
      </c>
      <c r="R164" s="227" t="str">
        <f t="shared" si="87"/>
        <v>-</v>
      </c>
      <c r="S164" s="265">
        <v>0</v>
      </c>
      <c r="T164" s="265">
        <v>0</v>
      </c>
      <c r="U164" s="265">
        <v>0</v>
      </c>
      <c r="V164" s="265">
        <f t="shared" si="88"/>
        <v>0</v>
      </c>
      <c r="W164" s="227" t="str">
        <f t="shared" si="89"/>
        <v>-</v>
      </c>
      <c r="X164" s="265">
        <f t="shared" si="90"/>
        <v>0</v>
      </c>
      <c r="Y164" s="227" t="str">
        <f t="shared" si="93"/>
        <v>-</v>
      </c>
      <c r="Z164" s="41"/>
    </row>
    <row r="165" spans="1:26" x14ac:dyDescent="0.3">
      <c r="A165" s="218" t="s">
        <v>304</v>
      </c>
      <c r="B165" s="219" t="s">
        <v>305</v>
      </c>
      <c r="C165" s="234">
        <f>SUM(C166:C168)</f>
        <v>0</v>
      </c>
      <c r="D165" s="235">
        <f>SUM(D166:D168)</f>
        <v>586758.72999999986</v>
      </c>
      <c r="E165" s="235">
        <f t="shared" ref="E165:U165" si="97">SUM(E166:E168)</f>
        <v>586724.99999999988</v>
      </c>
      <c r="F165" s="235">
        <f t="shared" si="97"/>
        <v>0</v>
      </c>
      <c r="G165" s="266">
        <f t="shared" si="84"/>
        <v>0</v>
      </c>
      <c r="H165" s="227" t="str">
        <f t="shared" si="85"/>
        <v>-</v>
      </c>
      <c r="I165" s="234">
        <f t="shared" si="97"/>
        <v>0</v>
      </c>
      <c r="J165" s="234">
        <f t="shared" si="97"/>
        <v>0</v>
      </c>
      <c r="K165" s="234">
        <f t="shared" si="97"/>
        <v>0</v>
      </c>
      <c r="L165" s="265">
        <f t="shared" si="86"/>
        <v>0</v>
      </c>
      <c r="M165" s="227" t="str">
        <f t="shared" si="92"/>
        <v>-</v>
      </c>
      <c r="N165" s="234">
        <f t="shared" si="97"/>
        <v>0</v>
      </c>
      <c r="O165" s="234">
        <f t="shared" si="97"/>
        <v>0</v>
      </c>
      <c r="P165" s="234">
        <f t="shared" si="97"/>
        <v>0</v>
      </c>
      <c r="Q165" s="265">
        <f t="shared" si="94"/>
        <v>0</v>
      </c>
      <c r="R165" s="227" t="str">
        <f t="shared" si="87"/>
        <v>-</v>
      </c>
      <c r="S165" s="234">
        <f t="shared" si="97"/>
        <v>0</v>
      </c>
      <c r="T165" s="234">
        <f t="shared" si="97"/>
        <v>0</v>
      </c>
      <c r="U165" s="234">
        <f t="shared" si="97"/>
        <v>0</v>
      </c>
      <c r="V165" s="265">
        <f t="shared" ref="V165:V168" si="98">U165</f>
        <v>0</v>
      </c>
      <c r="W165" s="227" t="str">
        <f t="shared" si="89"/>
        <v>-</v>
      </c>
      <c r="X165" s="265">
        <f t="shared" si="90"/>
        <v>0</v>
      </c>
      <c r="Y165" s="227" t="str">
        <f t="shared" si="93"/>
        <v>-</v>
      </c>
      <c r="Z165" s="41"/>
    </row>
    <row r="166" spans="1:26" x14ac:dyDescent="0.3">
      <c r="A166" s="223" t="s">
        <v>306</v>
      </c>
      <c r="B166" s="224" t="s">
        <v>307</v>
      </c>
      <c r="C166" s="232"/>
      <c r="D166" s="230">
        <v>586610.39999999991</v>
      </c>
      <c r="E166" s="230">
        <v>586758.72999999986</v>
      </c>
      <c r="F166" s="230">
        <v>0</v>
      </c>
      <c r="G166" s="266">
        <f t="shared" si="84"/>
        <v>0</v>
      </c>
      <c r="H166" s="227" t="str">
        <f t="shared" si="85"/>
        <v>-</v>
      </c>
      <c r="I166" s="232">
        <v>0</v>
      </c>
      <c r="J166" s="232">
        <v>0</v>
      </c>
      <c r="K166" s="232">
        <v>0</v>
      </c>
      <c r="L166" s="265">
        <f t="shared" si="86"/>
        <v>0</v>
      </c>
      <c r="M166" s="227" t="str">
        <f t="shared" si="92"/>
        <v>-</v>
      </c>
      <c r="N166" s="232">
        <v>0</v>
      </c>
      <c r="O166" s="232">
        <v>0</v>
      </c>
      <c r="P166" s="232">
        <v>0</v>
      </c>
      <c r="Q166" s="265">
        <f t="shared" si="94"/>
        <v>0</v>
      </c>
      <c r="R166" s="227" t="str">
        <f t="shared" si="87"/>
        <v>-</v>
      </c>
      <c r="S166" s="232">
        <v>0</v>
      </c>
      <c r="T166" s="232">
        <v>0</v>
      </c>
      <c r="U166" s="232">
        <v>0</v>
      </c>
      <c r="V166" s="265">
        <f t="shared" si="98"/>
        <v>0</v>
      </c>
      <c r="W166" s="227" t="str">
        <f t="shared" si="89"/>
        <v>-</v>
      </c>
      <c r="X166" s="265">
        <f t="shared" si="90"/>
        <v>0</v>
      </c>
      <c r="Y166" s="227" t="str">
        <f t="shared" si="93"/>
        <v>-</v>
      </c>
      <c r="Z166" s="41"/>
    </row>
    <row r="167" spans="1:26" x14ac:dyDescent="0.3">
      <c r="A167" s="223" t="s">
        <v>308</v>
      </c>
      <c r="B167" s="224" t="s">
        <v>309</v>
      </c>
      <c r="C167" s="232"/>
      <c r="D167" s="230">
        <v>1054.98</v>
      </c>
      <c r="E167" s="230">
        <v>0</v>
      </c>
      <c r="F167" s="230">
        <v>0</v>
      </c>
      <c r="G167" s="266">
        <f t="shared" si="84"/>
        <v>0</v>
      </c>
      <c r="H167" s="227" t="str">
        <f t="shared" si="85"/>
        <v>-</v>
      </c>
      <c r="I167" s="232">
        <v>0</v>
      </c>
      <c r="J167" s="232">
        <v>0</v>
      </c>
      <c r="K167" s="232">
        <v>0</v>
      </c>
      <c r="L167" s="265">
        <f t="shared" si="86"/>
        <v>0</v>
      </c>
      <c r="M167" s="227" t="str">
        <f t="shared" si="92"/>
        <v>-</v>
      </c>
      <c r="N167" s="232">
        <v>0</v>
      </c>
      <c r="O167" s="232">
        <v>0</v>
      </c>
      <c r="P167" s="232">
        <v>0</v>
      </c>
      <c r="Q167" s="265">
        <f t="shared" si="94"/>
        <v>0</v>
      </c>
      <c r="R167" s="227" t="str">
        <f t="shared" si="87"/>
        <v>-</v>
      </c>
      <c r="S167" s="232">
        <v>0</v>
      </c>
      <c r="T167" s="232">
        <v>0</v>
      </c>
      <c r="U167" s="232">
        <v>0</v>
      </c>
      <c r="V167" s="265">
        <f t="shared" si="98"/>
        <v>0</v>
      </c>
      <c r="W167" s="227" t="str">
        <f t="shared" si="89"/>
        <v>-</v>
      </c>
      <c r="X167" s="265">
        <f>U167</f>
        <v>0</v>
      </c>
      <c r="Y167" s="227" t="str">
        <f t="shared" si="93"/>
        <v>-</v>
      </c>
      <c r="Z167" s="41"/>
    </row>
    <row r="168" spans="1:26" x14ac:dyDescent="0.3">
      <c r="A168" s="223" t="s">
        <v>310</v>
      </c>
      <c r="B168" s="224" t="s">
        <v>311</v>
      </c>
      <c r="C168" s="232"/>
      <c r="D168" s="230">
        <v>-906.65</v>
      </c>
      <c r="E168" s="230">
        <v>-33.729999999999997</v>
      </c>
      <c r="F168" s="230">
        <v>0</v>
      </c>
      <c r="G168" s="266">
        <f t="shared" si="84"/>
        <v>0</v>
      </c>
      <c r="H168" s="227" t="str">
        <f t="shared" si="85"/>
        <v>-</v>
      </c>
      <c r="I168" s="232">
        <v>0</v>
      </c>
      <c r="J168" s="232">
        <v>0</v>
      </c>
      <c r="K168" s="232">
        <v>0</v>
      </c>
      <c r="L168" s="265">
        <f t="shared" si="86"/>
        <v>0</v>
      </c>
      <c r="M168" s="227" t="str">
        <f t="shared" si="92"/>
        <v>-</v>
      </c>
      <c r="N168" s="232">
        <v>0</v>
      </c>
      <c r="O168" s="232">
        <v>0</v>
      </c>
      <c r="P168" s="232">
        <v>0</v>
      </c>
      <c r="Q168" s="265">
        <f t="shared" si="94"/>
        <v>0</v>
      </c>
      <c r="R168" s="227" t="str">
        <f t="shared" si="87"/>
        <v>-</v>
      </c>
      <c r="S168" s="232">
        <v>0</v>
      </c>
      <c r="T168" s="232">
        <v>0</v>
      </c>
      <c r="U168" s="232">
        <v>0</v>
      </c>
      <c r="V168" s="265">
        <f t="shared" si="98"/>
        <v>0</v>
      </c>
      <c r="W168" s="227" t="str">
        <f t="shared" si="89"/>
        <v>-</v>
      </c>
      <c r="X168" s="265">
        <f t="shared" si="90"/>
        <v>0</v>
      </c>
      <c r="Y168" s="227" t="str">
        <f t="shared" si="93"/>
        <v>-</v>
      </c>
      <c r="Z168" s="41"/>
    </row>
    <row r="169" spans="1:26" x14ac:dyDescent="0.3">
      <c r="A169" s="218" t="s">
        <v>312</v>
      </c>
      <c r="B169" s="219" t="s">
        <v>313</v>
      </c>
      <c r="C169" s="267">
        <f>SUM(C170:C175)</f>
        <v>0</v>
      </c>
      <c r="D169" s="268">
        <f>SUM(D170:D175)</f>
        <v>11229899.869999999</v>
      </c>
      <c r="E169" s="268">
        <f t="shared" ref="E169:T169" si="99">SUM(E170:E175)</f>
        <v>11484493.909999998</v>
      </c>
      <c r="F169" s="268">
        <f t="shared" si="99"/>
        <v>11256441.24</v>
      </c>
      <c r="G169" s="268">
        <f t="shared" si="84"/>
        <v>11256441.24</v>
      </c>
      <c r="H169" s="227" t="str">
        <f t="shared" si="85"/>
        <v>-</v>
      </c>
      <c r="I169" s="267">
        <f t="shared" si="99"/>
        <v>10846586.560000001</v>
      </c>
      <c r="J169" s="267">
        <f t="shared" si="99"/>
        <v>9984674.790000001</v>
      </c>
      <c r="K169" s="267">
        <f t="shared" si="99"/>
        <v>10419148.569999998</v>
      </c>
      <c r="L169" s="267">
        <f t="shared" si="86"/>
        <v>10419148.569999998</v>
      </c>
      <c r="M169" s="227" t="str">
        <f t="shared" si="92"/>
        <v>-</v>
      </c>
      <c r="N169" s="267">
        <f t="shared" si="99"/>
        <v>10208578.609999999</v>
      </c>
      <c r="O169" s="267">
        <f t="shared" si="99"/>
        <v>9870592.1800000016</v>
      </c>
      <c r="P169" s="267">
        <f t="shared" si="99"/>
        <v>9945276.1799999978</v>
      </c>
      <c r="Q169" s="267">
        <f t="shared" si="94"/>
        <v>9945276.1799999978</v>
      </c>
      <c r="R169" s="227" t="str">
        <f t="shared" si="87"/>
        <v>-</v>
      </c>
      <c r="S169" s="267">
        <f t="shared" si="99"/>
        <v>9995438.540000001</v>
      </c>
      <c r="T169" s="267">
        <f t="shared" si="99"/>
        <v>9648653.2100000009</v>
      </c>
      <c r="U169" s="267">
        <f>SUM(U170:U175)</f>
        <v>13092899.410000002</v>
      </c>
      <c r="V169" s="267">
        <f t="shared" ref="V169:V175" si="100">U169</f>
        <v>13092899.410000002</v>
      </c>
      <c r="W169" s="227" t="str">
        <f t="shared" si="89"/>
        <v>-</v>
      </c>
      <c r="X169" s="267">
        <f t="shared" si="90"/>
        <v>13092899.410000002</v>
      </c>
      <c r="Y169" s="227" t="str">
        <f t="shared" si="93"/>
        <v>-</v>
      </c>
      <c r="Z169" s="41"/>
    </row>
    <row r="170" spans="1:26" x14ac:dyDescent="0.3">
      <c r="A170" s="223" t="s">
        <v>314</v>
      </c>
      <c r="B170" s="224" t="s">
        <v>315</v>
      </c>
      <c r="C170" s="265"/>
      <c r="D170" s="266">
        <f>Jan!O11+Jan!O22</f>
        <v>3804619.28</v>
      </c>
      <c r="E170" s="266">
        <f>Fev!O11+Fev!O21</f>
        <v>3868454.67</v>
      </c>
      <c r="F170" s="266">
        <f>Mar!L13+Mar!L23</f>
        <v>3651024.06</v>
      </c>
      <c r="G170" s="266">
        <f t="shared" si="84"/>
        <v>3651024.06</v>
      </c>
      <c r="H170" s="227" t="str">
        <f t="shared" si="85"/>
        <v>-</v>
      </c>
      <c r="I170" s="265">
        <f>Abr!K13+Abr!K22</f>
        <v>3376249.01</v>
      </c>
      <c r="J170" s="265">
        <f>Mai!O13+Mai!O19</f>
        <v>2517544.79</v>
      </c>
      <c r="K170" s="265">
        <f>Jun!O10+Jun!O20</f>
        <v>2334556.61</v>
      </c>
      <c r="L170" s="265">
        <f t="shared" si="86"/>
        <v>2334556.61</v>
      </c>
      <c r="M170" s="227" t="str">
        <f t="shared" si="92"/>
        <v>-</v>
      </c>
      <c r="N170" s="265">
        <f>Jul!O10+Jul!O20</f>
        <v>1958186.94</v>
      </c>
      <c r="O170" s="265">
        <f>Ago!O10+Ago!O19</f>
        <v>1767783.67</v>
      </c>
      <c r="P170" s="265">
        <f>Set!K10+Set!K19</f>
        <v>1979541.34</v>
      </c>
      <c r="Q170" s="265">
        <f t="shared" si="94"/>
        <v>1979541.34</v>
      </c>
      <c r="R170" s="227" t="str">
        <f t="shared" si="87"/>
        <v>-</v>
      </c>
      <c r="S170" s="265">
        <f>Out!O13+Out!O22</f>
        <v>2066279.98</v>
      </c>
      <c r="T170" s="265">
        <f>Nov!O13+Nov!O22</f>
        <v>1917424.38</v>
      </c>
      <c r="U170" s="265">
        <f>Dez!O13+Dez!O24</f>
        <v>2581975.84</v>
      </c>
      <c r="V170" s="265">
        <f t="shared" si="100"/>
        <v>2581975.84</v>
      </c>
      <c r="W170" s="227" t="str">
        <f t="shared" si="89"/>
        <v>-</v>
      </c>
      <c r="X170" s="265">
        <f t="shared" si="90"/>
        <v>2581975.84</v>
      </c>
      <c r="Y170" s="227" t="str">
        <f t="shared" si="93"/>
        <v>-</v>
      </c>
      <c r="Z170" s="41"/>
    </row>
    <row r="171" spans="1:26" x14ac:dyDescent="0.3">
      <c r="A171" s="223" t="s">
        <v>316</v>
      </c>
      <c r="B171" s="224" t="s">
        <v>317</v>
      </c>
      <c r="C171" s="265"/>
      <c r="D171" s="266">
        <f>Jan!O13+Jan!O24</f>
        <v>5344994.08</v>
      </c>
      <c r="E171" s="266">
        <f>Fev!O13+Fev!O23</f>
        <v>5532051.71</v>
      </c>
      <c r="F171" s="266">
        <f>Mar!L16+Mar!L25</f>
        <v>5587194.9299999997</v>
      </c>
      <c r="G171" s="266">
        <f t="shared" si="84"/>
        <v>5587194.9299999997</v>
      </c>
      <c r="H171" s="227" t="str">
        <f t="shared" si="85"/>
        <v>-</v>
      </c>
      <c r="I171" s="265">
        <f>Abr!K16+Abr!K24</f>
        <v>5601962.8099999996</v>
      </c>
      <c r="J171" s="265">
        <f>Mai!O16+Mai!O21</f>
        <v>5607868.1200000001</v>
      </c>
      <c r="K171" s="265">
        <f>Jun!O13+Jun!O22</f>
        <v>5624757.7999999998</v>
      </c>
      <c r="L171" s="265">
        <f t="shared" si="86"/>
        <v>5624757.7999999998</v>
      </c>
      <c r="M171" s="227" t="str">
        <f t="shared" si="92"/>
        <v>-</v>
      </c>
      <c r="N171" s="265">
        <f>Jul!O13+Jul!O22</f>
        <v>5639385.79</v>
      </c>
      <c r="O171" s="265">
        <f>Ago!O13+Ago!O21</f>
        <v>5650094.1299999999</v>
      </c>
      <c r="P171" s="265">
        <f>Set!K13+Set!K21</f>
        <v>5652485.1699999999</v>
      </c>
      <c r="Q171" s="265">
        <f t="shared" ref="Q171" si="101">P171</f>
        <v>5652485.1699999999</v>
      </c>
      <c r="R171" s="227" t="str">
        <f t="shared" si="87"/>
        <v>-</v>
      </c>
      <c r="S171" s="265">
        <f>Out!O16+Out!O24</f>
        <v>5664168.7299999995</v>
      </c>
      <c r="T171" s="265">
        <f>Nov!O16+Nov!O24</f>
        <v>5686933.7300000004</v>
      </c>
      <c r="U171" s="265">
        <f>Dez!O16+Dez!O16+Dez!O26</f>
        <v>5714948.4000000004</v>
      </c>
      <c r="V171" s="265">
        <f t="shared" si="100"/>
        <v>5714948.4000000004</v>
      </c>
      <c r="W171" s="227" t="str">
        <f t="shared" si="89"/>
        <v>-</v>
      </c>
      <c r="X171" s="265">
        <f t="shared" si="90"/>
        <v>5714948.4000000004</v>
      </c>
      <c r="Y171" s="227" t="str">
        <f t="shared" si="93"/>
        <v>-</v>
      </c>
      <c r="Z171" s="41"/>
    </row>
    <row r="172" spans="1:26" x14ac:dyDescent="0.3">
      <c r="A172" s="223" t="s">
        <v>318</v>
      </c>
      <c r="B172" s="224" t="s">
        <v>319</v>
      </c>
      <c r="C172" s="265"/>
      <c r="D172" s="266">
        <f>Jan!O15+Jan!O27</f>
        <v>586758.73</v>
      </c>
      <c r="E172" s="266">
        <f>Fev!O15</f>
        <v>586725</v>
      </c>
      <c r="F172" s="266">
        <f>Mar!L18+Mar!L28</f>
        <v>494742.18</v>
      </c>
      <c r="G172" s="266">
        <f t="shared" si="84"/>
        <v>494742.18</v>
      </c>
      <c r="H172" s="227" t="str">
        <f t="shared" si="85"/>
        <v>-</v>
      </c>
      <c r="I172" s="265">
        <f>Abr!K19+Abr!K28</f>
        <v>348494.62</v>
      </c>
      <c r="J172" s="265">
        <f>Mai!O24</f>
        <v>348868.05</v>
      </c>
      <c r="K172" s="265">
        <f>Jun!O15+Jun!O25</f>
        <v>945841.11</v>
      </c>
      <c r="L172" s="265">
        <f t="shared" si="86"/>
        <v>945841.11</v>
      </c>
      <c r="M172" s="227" t="str">
        <f t="shared" si="92"/>
        <v>-</v>
      </c>
      <c r="N172" s="265">
        <f>Jul!O15+Jul!O25</f>
        <v>1089891.79</v>
      </c>
      <c r="O172" s="265">
        <f>Ago!O16+Ago!O25</f>
        <v>922696.36</v>
      </c>
      <c r="P172" s="265">
        <f>Set!K16+Set!K25</f>
        <v>786755.53</v>
      </c>
      <c r="Q172" s="265">
        <f>P172</f>
        <v>786755.53</v>
      </c>
      <c r="R172" s="227" t="str">
        <f t="shared" si="87"/>
        <v>-</v>
      </c>
      <c r="S172" s="265">
        <f>Out!O19+Out!O28</f>
        <v>728506.79</v>
      </c>
      <c r="T172" s="265">
        <f>Nov!O19+Nov!O28</f>
        <v>499901.69</v>
      </c>
      <c r="U172" s="265">
        <f>Dez!O18+Dez!O29</f>
        <v>3251531.1100000003</v>
      </c>
      <c r="V172" s="265">
        <f t="shared" si="100"/>
        <v>3251531.1100000003</v>
      </c>
      <c r="W172" s="227" t="str">
        <f t="shared" si="89"/>
        <v>-</v>
      </c>
      <c r="X172" s="265">
        <f t="shared" si="90"/>
        <v>3251531.1100000003</v>
      </c>
      <c r="Y172" s="227" t="str">
        <f t="shared" si="93"/>
        <v>-</v>
      </c>
      <c r="Z172" s="41"/>
    </row>
    <row r="173" spans="1:26" x14ac:dyDescent="0.3">
      <c r="A173" s="223" t="s">
        <v>320</v>
      </c>
      <c r="B173" s="224" t="s">
        <v>321</v>
      </c>
      <c r="C173" s="265"/>
      <c r="D173" s="266">
        <f>Jan!O12+Jan!O25</f>
        <v>607061.33000000007</v>
      </c>
      <c r="E173" s="266">
        <f>Fev!O12+Fev!O24</f>
        <v>608579.36</v>
      </c>
      <c r="F173" s="266">
        <f>Mar!L14+Mar!L26</f>
        <v>608135.4</v>
      </c>
      <c r="G173" s="266">
        <f t="shared" si="84"/>
        <v>608135.4</v>
      </c>
      <c r="H173" s="227" t="str">
        <f t="shared" si="85"/>
        <v>-</v>
      </c>
      <c r="I173" s="265">
        <f>Abr!K14+Abr!K25</f>
        <v>609588.80000000005</v>
      </c>
      <c r="J173" s="265">
        <f>Mai!O14+Mai!O22</f>
        <v>609811.17000000004</v>
      </c>
      <c r="K173" s="265">
        <f>Jun!O11+Jun!O23</f>
        <v>611282.02</v>
      </c>
      <c r="L173" s="265">
        <f t="shared" si="86"/>
        <v>611282.02</v>
      </c>
      <c r="M173" s="227" t="str">
        <f t="shared" si="92"/>
        <v>-</v>
      </c>
      <c r="N173" s="265">
        <f>Jul!O11+Jul!O23</f>
        <v>612583.7300000001</v>
      </c>
      <c r="O173" s="265">
        <f>Ago!O11+Ago!O22</f>
        <v>613594.97000000009</v>
      </c>
      <c r="P173" s="265">
        <f>Set!K11+Set!K22</f>
        <v>613544.54</v>
      </c>
      <c r="Q173" s="265">
        <f>P173</f>
        <v>613544.54</v>
      </c>
      <c r="R173" s="227" t="str">
        <f t="shared" si="87"/>
        <v>-</v>
      </c>
      <c r="S173" s="265">
        <f>Out!O14+Out!O25</f>
        <v>614427.31000000006</v>
      </c>
      <c r="T173" s="265">
        <f>Nov!O14+Nov!O25</f>
        <v>614469.19000000006</v>
      </c>
      <c r="U173" s="265">
        <f>Dez!O14+Dez!O27</f>
        <v>615877.31000000006</v>
      </c>
      <c r="V173" s="265">
        <f t="shared" si="100"/>
        <v>615877.31000000006</v>
      </c>
      <c r="W173" s="227" t="str">
        <f t="shared" si="89"/>
        <v>-</v>
      </c>
      <c r="X173" s="265">
        <f t="shared" si="90"/>
        <v>615877.31000000006</v>
      </c>
      <c r="Y173" s="227" t="str">
        <f t="shared" si="93"/>
        <v>-</v>
      </c>
      <c r="Z173" s="41"/>
    </row>
    <row r="174" spans="1:26" x14ac:dyDescent="0.3">
      <c r="A174" s="223" t="s">
        <v>322</v>
      </c>
      <c r="B174" s="224" t="s">
        <v>323</v>
      </c>
      <c r="C174" s="265"/>
      <c r="D174" s="266">
        <f>Jan!O23</f>
        <v>886466.45</v>
      </c>
      <c r="E174" s="266">
        <f>Fev!O22</f>
        <v>888683.17</v>
      </c>
      <c r="F174" s="266">
        <f>Mar!L15+Mar!L24</f>
        <v>915344.67</v>
      </c>
      <c r="G174" s="266">
        <f t="shared" si="84"/>
        <v>915344.67</v>
      </c>
      <c r="H174" s="227" t="str">
        <f t="shared" si="85"/>
        <v>-</v>
      </c>
      <c r="I174" s="265">
        <f>Abr!K23+Abr!K15</f>
        <v>910291.32</v>
      </c>
      <c r="J174" s="265">
        <f>Mai!O15+Mai!O20</f>
        <v>900582.66</v>
      </c>
      <c r="K174" s="265">
        <f>Jun!O12+Jun!O21</f>
        <v>902711.03</v>
      </c>
      <c r="L174" s="265">
        <f t="shared" si="86"/>
        <v>902711.03</v>
      </c>
      <c r="M174" s="227" t="str">
        <f t="shared" si="92"/>
        <v>-</v>
      </c>
      <c r="N174" s="265">
        <f>Jul!O12+Jul!O21</f>
        <v>908530.36</v>
      </c>
      <c r="O174" s="265">
        <f>Ago!O12+Ago!O20</f>
        <v>916423.05</v>
      </c>
      <c r="P174" s="265">
        <f>Set!K12+Set!K20</f>
        <v>912949.6</v>
      </c>
      <c r="Q174" s="265">
        <f>P174</f>
        <v>912949.6</v>
      </c>
      <c r="R174" s="227" t="str">
        <f t="shared" si="87"/>
        <v>-</v>
      </c>
      <c r="S174" s="265">
        <f>Out!O15+Out!O23</f>
        <v>922055.73</v>
      </c>
      <c r="T174" s="265">
        <f>Nov!O15+Nov!O23</f>
        <v>929924.22000000009</v>
      </c>
      <c r="U174" s="265">
        <f>Dez!O15+Dez!O25</f>
        <v>928566.75</v>
      </c>
      <c r="V174" s="265">
        <f t="shared" si="100"/>
        <v>928566.75</v>
      </c>
      <c r="W174" s="227" t="str">
        <f t="shared" si="89"/>
        <v>-</v>
      </c>
      <c r="X174" s="265">
        <f t="shared" si="90"/>
        <v>928566.75</v>
      </c>
      <c r="Y174" s="227" t="str">
        <f t="shared" si="93"/>
        <v>-</v>
      </c>
      <c r="Z174" s="41"/>
    </row>
    <row r="175" spans="1:26" x14ac:dyDescent="0.3">
      <c r="A175" s="223" t="s">
        <v>324</v>
      </c>
      <c r="B175" s="224" t="s">
        <v>325</v>
      </c>
      <c r="C175" s="265"/>
      <c r="D175" s="266">
        <v>0</v>
      </c>
      <c r="E175" s="266">
        <v>0</v>
      </c>
      <c r="F175" s="266">
        <v>0</v>
      </c>
      <c r="G175" s="266">
        <f t="shared" si="84"/>
        <v>0</v>
      </c>
      <c r="H175" s="227" t="str">
        <f t="shared" si="85"/>
        <v>-</v>
      </c>
      <c r="I175" s="265">
        <v>0</v>
      </c>
      <c r="J175" s="265">
        <v>0</v>
      </c>
      <c r="K175" s="265">
        <v>0</v>
      </c>
      <c r="L175" s="265">
        <f t="shared" si="86"/>
        <v>0</v>
      </c>
      <c r="M175" s="227" t="str">
        <f t="shared" si="92"/>
        <v>-</v>
      </c>
      <c r="N175" s="265">
        <v>0</v>
      </c>
      <c r="O175" s="265">
        <v>0</v>
      </c>
      <c r="P175" s="265">
        <v>0</v>
      </c>
      <c r="Q175" s="265">
        <f>P175</f>
        <v>0</v>
      </c>
      <c r="R175" s="227" t="str">
        <f t="shared" si="87"/>
        <v>-</v>
      </c>
      <c r="S175" s="265" t="str">
        <f>R175</f>
        <v>-</v>
      </c>
      <c r="T175" s="265" t="str">
        <f>S175</f>
        <v>-</v>
      </c>
      <c r="U175" s="265" t="str">
        <f>T175</f>
        <v>-</v>
      </c>
      <c r="V175" s="265" t="str">
        <f t="shared" si="100"/>
        <v>-</v>
      </c>
      <c r="W175" s="227" t="str">
        <f t="shared" si="89"/>
        <v>-</v>
      </c>
      <c r="X175" s="265" t="str">
        <f t="shared" si="90"/>
        <v>-</v>
      </c>
      <c r="Y175" s="227" t="str">
        <f t="shared" si="93"/>
        <v>-</v>
      </c>
      <c r="Z175" s="41"/>
    </row>
    <row r="177" spans="4:21" x14ac:dyDescent="0.3">
      <c r="D177" s="192">
        <f>D157-Jan!O231</f>
        <v>0</v>
      </c>
      <c r="E177" s="189">
        <f>E157-Fev!O232</f>
        <v>0</v>
      </c>
      <c r="F177" s="189">
        <f>F157-Mar!L181</f>
        <v>0</v>
      </c>
      <c r="I177" s="22">
        <f>I157-Abr!K173</f>
        <v>0</v>
      </c>
      <c r="J177" s="22">
        <f>J157-Mai!O167</f>
        <v>0</v>
      </c>
      <c r="K177" s="22">
        <f>K157-Jun!O163</f>
        <v>0</v>
      </c>
      <c r="N177" s="22">
        <f>N157-Jul!O165</f>
        <v>0</v>
      </c>
      <c r="O177" s="22">
        <f>O157-Ago!O164</f>
        <v>0</v>
      </c>
      <c r="P177" s="22">
        <f>P157-Set!K165</f>
        <v>0</v>
      </c>
      <c r="S177" s="22">
        <f>S157-Out!O174</f>
        <v>0</v>
      </c>
      <c r="T177" s="22">
        <f>T157-Nov!O177</f>
        <v>0</v>
      </c>
      <c r="U177" s="22">
        <f>U157-Dez!O183</f>
        <v>0</v>
      </c>
    </row>
  </sheetData>
  <printOptions horizontalCentered="1" verticalCentered="1"/>
  <pageMargins left="0" right="0" top="0.55118110236220474" bottom="0" header="0.31496062992125984" footer="0.31496062992125984"/>
  <pageSetup paperSize="9" scale="56" fitToHeight="5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37"/>
  <sheetViews>
    <sheetView topLeftCell="A416" workbookViewId="0">
      <selection activeCell="O183" sqref="O183"/>
    </sheetView>
  </sheetViews>
  <sheetFormatPr defaultColWidth="16.44140625" defaultRowHeight="15.6" x14ac:dyDescent="0.3"/>
  <cols>
    <col min="1" max="1" width="18.88671875" style="80" customWidth="1"/>
    <col min="2" max="6" width="1.88671875" style="80" customWidth="1"/>
    <col min="7" max="7" width="59.88671875" style="80" bestFit="1" customWidth="1"/>
    <col min="8" max="8" width="15.6640625" style="105" bestFit="1" customWidth="1"/>
    <col min="9" max="10" width="14.5546875" style="105" bestFit="1" customWidth="1"/>
    <col min="11" max="11" width="15.6640625" style="105" bestFit="1" customWidth="1"/>
    <col min="12" max="16384" width="16.44140625" style="80"/>
  </cols>
  <sheetData>
    <row r="1" spans="1:12" x14ac:dyDescent="0.3">
      <c r="A1" s="83" t="s">
        <v>326</v>
      </c>
      <c r="B1" s="84" t="s">
        <v>327</v>
      </c>
      <c r="C1" s="85"/>
      <c r="D1" s="85"/>
      <c r="E1" s="85"/>
      <c r="F1" s="85"/>
      <c r="G1" s="85"/>
      <c r="H1" s="100" t="s">
        <v>328</v>
      </c>
      <c r="I1" s="100" t="s">
        <v>329</v>
      </c>
      <c r="J1" s="100" t="s">
        <v>330</v>
      </c>
      <c r="K1" s="100" t="s">
        <v>331</v>
      </c>
      <c r="L1" s="86"/>
    </row>
    <row r="3" spans="1:12" x14ac:dyDescent="0.3">
      <c r="A3" s="87" t="s">
        <v>1059</v>
      </c>
      <c r="B3" s="88"/>
      <c r="C3" s="88"/>
      <c r="D3" s="88"/>
      <c r="E3" s="88"/>
      <c r="F3" s="88"/>
      <c r="G3" s="88"/>
      <c r="H3" s="101"/>
      <c r="I3" s="101"/>
      <c r="J3" s="101"/>
      <c r="K3" s="101"/>
      <c r="L3" s="88"/>
    </row>
    <row r="4" spans="1:12" x14ac:dyDescent="0.3">
      <c r="A4" s="89" t="s">
        <v>333</v>
      </c>
      <c r="B4" s="90" t="s">
        <v>334</v>
      </c>
      <c r="C4" s="91"/>
      <c r="D4" s="91"/>
      <c r="E4" s="91"/>
      <c r="F4" s="91"/>
      <c r="G4" s="91"/>
      <c r="H4" s="102">
        <v>23872019.59</v>
      </c>
      <c r="I4" s="102">
        <v>2577270.09</v>
      </c>
      <c r="J4" s="102">
        <v>2897434.27</v>
      </c>
      <c r="K4" s="102">
        <v>23551855.41</v>
      </c>
      <c r="L4" s="92"/>
    </row>
    <row r="5" spans="1:12" x14ac:dyDescent="0.3">
      <c r="A5" s="89" t="s">
        <v>335</v>
      </c>
      <c r="B5" s="93" t="s">
        <v>336</v>
      </c>
      <c r="C5" s="90" t="s">
        <v>337</v>
      </c>
      <c r="D5" s="91"/>
      <c r="E5" s="91"/>
      <c r="F5" s="91"/>
      <c r="G5" s="91"/>
      <c r="H5" s="102">
        <v>11314635.43</v>
      </c>
      <c r="I5" s="102">
        <v>2344014.44</v>
      </c>
      <c r="J5" s="102">
        <v>2768582.18</v>
      </c>
      <c r="K5" s="102">
        <v>10890067.689999999</v>
      </c>
      <c r="L5" s="92"/>
    </row>
    <row r="6" spans="1:12" x14ac:dyDescent="0.3">
      <c r="A6" s="89" t="s">
        <v>338</v>
      </c>
      <c r="B6" s="81" t="s">
        <v>336</v>
      </c>
      <c r="C6" s="82"/>
      <c r="D6" s="90" t="s">
        <v>339</v>
      </c>
      <c r="E6" s="91"/>
      <c r="F6" s="91"/>
      <c r="G6" s="91"/>
      <c r="H6" s="102">
        <v>11260441.24</v>
      </c>
      <c r="I6" s="102">
        <v>2248265.4300000002</v>
      </c>
      <c r="J6" s="102">
        <v>2658305.11</v>
      </c>
      <c r="K6" s="102">
        <v>10850401.560000001</v>
      </c>
      <c r="L6" s="92"/>
    </row>
    <row r="7" spans="1:12" x14ac:dyDescent="0.3">
      <c r="A7" s="89" t="s">
        <v>340</v>
      </c>
      <c r="B7" s="81" t="s">
        <v>336</v>
      </c>
      <c r="C7" s="82"/>
      <c r="D7" s="82"/>
      <c r="E7" s="90" t="s">
        <v>339</v>
      </c>
      <c r="F7" s="91"/>
      <c r="G7" s="91"/>
      <c r="H7" s="102">
        <v>11260441.24</v>
      </c>
      <c r="I7" s="102">
        <v>2248265.4300000002</v>
      </c>
      <c r="J7" s="102">
        <v>2658305.11</v>
      </c>
      <c r="K7" s="102">
        <v>10850401.560000001</v>
      </c>
      <c r="L7" s="92"/>
    </row>
    <row r="8" spans="1:12" x14ac:dyDescent="0.3">
      <c r="A8" s="89" t="s">
        <v>341</v>
      </c>
      <c r="B8" s="81" t="s">
        <v>336</v>
      </c>
      <c r="C8" s="82"/>
      <c r="D8" s="82"/>
      <c r="E8" s="82"/>
      <c r="F8" s="90" t="s">
        <v>342</v>
      </c>
      <c r="G8" s="91"/>
      <c r="H8" s="102">
        <v>4000</v>
      </c>
      <c r="I8" s="102">
        <v>0</v>
      </c>
      <c r="J8" s="102">
        <v>185</v>
      </c>
      <c r="K8" s="102">
        <v>3815</v>
      </c>
      <c r="L8" s="92"/>
    </row>
    <row r="9" spans="1:12" x14ac:dyDescent="0.3">
      <c r="A9" s="94" t="s">
        <v>343</v>
      </c>
      <c r="B9" s="81" t="s">
        <v>336</v>
      </c>
      <c r="C9" s="82"/>
      <c r="D9" s="82"/>
      <c r="E9" s="82"/>
      <c r="F9" s="82"/>
      <c r="G9" s="95" t="s">
        <v>344</v>
      </c>
      <c r="H9" s="103">
        <v>2000</v>
      </c>
      <c r="I9" s="103">
        <v>0</v>
      </c>
      <c r="J9" s="103">
        <v>185</v>
      </c>
      <c r="K9" s="103">
        <v>1815</v>
      </c>
      <c r="L9" s="96"/>
    </row>
    <row r="10" spans="1:12" x14ac:dyDescent="0.3">
      <c r="A10" s="94" t="s">
        <v>345</v>
      </c>
      <c r="B10" s="81" t="s">
        <v>336</v>
      </c>
      <c r="C10" s="82"/>
      <c r="D10" s="82"/>
      <c r="E10" s="82"/>
      <c r="F10" s="82"/>
      <c r="G10" s="95" t="s">
        <v>346</v>
      </c>
      <c r="H10" s="103">
        <v>2000</v>
      </c>
      <c r="I10" s="103">
        <v>0</v>
      </c>
      <c r="J10" s="103">
        <v>0</v>
      </c>
      <c r="K10" s="103">
        <v>2000</v>
      </c>
      <c r="L10" s="96"/>
    </row>
    <row r="11" spans="1:12" x14ac:dyDescent="0.3">
      <c r="A11" s="97" t="s">
        <v>336</v>
      </c>
      <c r="B11" s="81" t="s">
        <v>336</v>
      </c>
      <c r="C11" s="82"/>
      <c r="D11" s="82"/>
      <c r="E11" s="82"/>
      <c r="F11" s="82"/>
      <c r="G11" s="98" t="s">
        <v>336</v>
      </c>
      <c r="H11" s="104"/>
      <c r="I11" s="104"/>
      <c r="J11" s="104"/>
      <c r="K11" s="104"/>
      <c r="L11" s="99"/>
    </row>
    <row r="12" spans="1:12" x14ac:dyDescent="0.3">
      <c r="A12" s="89" t="s">
        <v>347</v>
      </c>
      <c r="B12" s="81" t="s">
        <v>336</v>
      </c>
      <c r="C12" s="82"/>
      <c r="D12" s="82"/>
      <c r="E12" s="82"/>
      <c r="F12" s="90" t="s">
        <v>348</v>
      </c>
      <c r="G12" s="91"/>
      <c r="H12" s="102">
        <v>2103.1799999999998</v>
      </c>
      <c r="I12" s="102">
        <v>1534452.58</v>
      </c>
      <c r="J12" s="102">
        <v>1528758.76</v>
      </c>
      <c r="K12" s="102">
        <v>7797</v>
      </c>
      <c r="L12" s="92"/>
    </row>
    <row r="13" spans="1:12" x14ac:dyDescent="0.3">
      <c r="A13" s="94" t="s">
        <v>349</v>
      </c>
      <c r="B13" s="81" t="s">
        <v>336</v>
      </c>
      <c r="C13" s="82"/>
      <c r="D13" s="82"/>
      <c r="E13" s="82"/>
      <c r="F13" s="82"/>
      <c r="G13" s="95" t="s">
        <v>350</v>
      </c>
      <c r="H13" s="103">
        <v>0</v>
      </c>
      <c r="I13" s="103">
        <v>1512660</v>
      </c>
      <c r="J13" s="103">
        <v>1512660</v>
      </c>
      <c r="K13" s="103">
        <v>0</v>
      </c>
      <c r="L13" s="96"/>
    </row>
    <row r="14" spans="1:12" x14ac:dyDescent="0.3">
      <c r="A14" s="94" t="s">
        <v>351</v>
      </c>
      <c r="B14" s="81" t="s">
        <v>336</v>
      </c>
      <c r="C14" s="82"/>
      <c r="D14" s="82"/>
      <c r="E14" s="82"/>
      <c r="F14" s="82"/>
      <c r="G14" s="95" t="s">
        <v>352</v>
      </c>
      <c r="H14" s="103">
        <v>4.42</v>
      </c>
      <c r="I14" s="103">
        <v>0</v>
      </c>
      <c r="J14" s="103">
        <v>0</v>
      </c>
      <c r="K14" s="103">
        <v>4.42</v>
      </c>
      <c r="L14" s="96"/>
    </row>
    <row r="15" spans="1:12" x14ac:dyDescent="0.3">
      <c r="A15" s="94" t="s">
        <v>353</v>
      </c>
      <c r="B15" s="81" t="s">
        <v>336</v>
      </c>
      <c r="C15" s="82"/>
      <c r="D15" s="82"/>
      <c r="E15" s="82"/>
      <c r="F15" s="82"/>
      <c r="G15" s="95" t="s">
        <v>354</v>
      </c>
      <c r="H15" s="103">
        <v>1000</v>
      </c>
      <c r="I15" s="103">
        <v>21792.58</v>
      </c>
      <c r="J15" s="103">
        <v>15000</v>
      </c>
      <c r="K15" s="103">
        <v>7792.58</v>
      </c>
      <c r="L15" s="96"/>
    </row>
    <row r="16" spans="1:12" x14ac:dyDescent="0.3">
      <c r="A16" s="94" t="s">
        <v>355</v>
      </c>
      <c r="B16" s="81" t="s">
        <v>336</v>
      </c>
      <c r="C16" s="82"/>
      <c r="D16" s="82"/>
      <c r="E16" s="82"/>
      <c r="F16" s="82"/>
      <c r="G16" s="95" t="s">
        <v>356</v>
      </c>
      <c r="H16" s="103">
        <v>1098.76</v>
      </c>
      <c r="I16" s="103">
        <v>0</v>
      </c>
      <c r="J16" s="103">
        <v>1098.76</v>
      </c>
      <c r="K16" s="103">
        <v>0</v>
      </c>
      <c r="L16" s="96"/>
    </row>
    <row r="17" spans="1:12" x14ac:dyDescent="0.3">
      <c r="A17" s="97" t="s">
        <v>336</v>
      </c>
      <c r="B17" s="81" t="s">
        <v>336</v>
      </c>
      <c r="C17" s="82"/>
      <c r="D17" s="82"/>
      <c r="E17" s="82"/>
      <c r="F17" s="82"/>
      <c r="G17" s="98" t="s">
        <v>336</v>
      </c>
      <c r="H17" s="104"/>
      <c r="I17" s="104"/>
      <c r="J17" s="104"/>
      <c r="K17" s="104"/>
      <c r="L17" s="99"/>
    </row>
    <row r="18" spans="1:12" x14ac:dyDescent="0.3">
      <c r="A18" s="89" t="s">
        <v>357</v>
      </c>
      <c r="B18" s="81" t="s">
        <v>336</v>
      </c>
      <c r="C18" s="82"/>
      <c r="D18" s="82"/>
      <c r="E18" s="82"/>
      <c r="F18" s="90" t="s">
        <v>358</v>
      </c>
      <c r="G18" s="91"/>
      <c r="H18" s="102">
        <v>4682.42</v>
      </c>
      <c r="I18" s="102">
        <v>142562.78</v>
      </c>
      <c r="J18" s="102">
        <v>147245.20000000001</v>
      </c>
      <c r="K18" s="102">
        <v>0</v>
      </c>
      <c r="L18" s="92"/>
    </row>
    <row r="19" spans="1:12" x14ac:dyDescent="0.3">
      <c r="A19" s="94" t="s">
        <v>359</v>
      </c>
      <c r="B19" s="81" t="s">
        <v>336</v>
      </c>
      <c r="C19" s="82"/>
      <c r="D19" s="82"/>
      <c r="E19" s="82"/>
      <c r="F19" s="82"/>
      <c r="G19" s="95" t="s">
        <v>360</v>
      </c>
      <c r="H19" s="103">
        <v>4682.42</v>
      </c>
      <c r="I19" s="103">
        <v>142562.78</v>
      </c>
      <c r="J19" s="103">
        <v>147245.20000000001</v>
      </c>
      <c r="K19" s="103">
        <v>0</v>
      </c>
      <c r="L19" s="96"/>
    </row>
    <row r="20" spans="1:12" x14ac:dyDescent="0.3">
      <c r="A20" s="97" t="s">
        <v>336</v>
      </c>
      <c r="B20" s="81" t="s">
        <v>336</v>
      </c>
      <c r="C20" s="82"/>
      <c r="D20" s="82"/>
      <c r="E20" s="82"/>
      <c r="F20" s="82"/>
      <c r="G20" s="98" t="s">
        <v>336</v>
      </c>
      <c r="H20" s="104"/>
      <c r="I20" s="104"/>
      <c r="J20" s="104"/>
      <c r="K20" s="104"/>
      <c r="L20" s="99"/>
    </row>
    <row r="21" spans="1:12" x14ac:dyDescent="0.3">
      <c r="A21" s="89" t="s">
        <v>365</v>
      </c>
      <c r="B21" s="81" t="s">
        <v>336</v>
      </c>
      <c r="C21" s="82"/>
      <c r="D21" s="82"/>
      <c r="E21" s="82"/>
      <c r="F21" s="90" t="s">
        <v>366</v>
      </c>
      <c r="G21" s="91"/>
      <c r="H21" s="102">
        <v>10759595.880000001</v>
      </c>
      <c r="I21" s="102">
        <v>569164.12</v>
      </c>
      <c r="J21" s="102">
        <v>838465.06</v>
      </c>
      <c r="K21" s="102">
        <v>10490294.939999999</v>
      </c>
      <c r="L21" s="92"/>
    </row>
    <row r="22" spans="1:12" x14ac:dyDescent="0.3">
      <c r="A22" s="94" t="s">
        <v>367</v>
      </c>
      <c r="B22" s="81" t="s">
        <v>336</v>
      </c>
      <c r="C22" s="82"/>
      <c r="D22" s="82"/>
      <c r="E22" s="82"/>
      <c r="F22" s="82"/>
      <c r="G22" s="95" t="s">
        <v>368</v>
      </c>
      <c r="H22" s="103">
        <v>3651024.06</v>
      </c>
      <c r="I22" s="103">
        <v>549669.17000000004</v>
      </c>
      <c r="J22" s="103">
        <v>824444.22</v>
      </c>
      <c r="K22" s="103">
        <v>3376249.01</v>
      </c>
      <c r="L22" s="96"/>
    </row>
    <row r="23" spans="1:12" x14ac:dyDescent="0.3">
      <c r="A23" s="94" t="s">
        <v>369</v>
      </c>
      <c r="B23" s="81" t="s">
        <v>336</v>
      </c>
      <c r="C23" s="82"/>
      <c r="D23" s="82"/>
      <c r="E23" s="82"/>
      <c r="F23" s="82"/>
      <c r="G23" s="95" t="s">
        <v>370</v>
      </c>
      <c r="H23" s="103">
        <v>914344.67</v>
      </c>
      <c r="I23" s="103">
        <v>2174.91</v>
      </c>
      <c r="J23" s="103">
        <v>14020.84</v>
      </c>
      <c r="K23" s="103">
        <v>902498.74</v>
      </c>
      <c r="L23" s="96"/>
    </row>
    <row r="24" spans="1:12" x14ac:dyDescent="0.3">
      <c r="A24" s="94" t="s">
        <v>371</v>
      </c>
      <c r="B24" s="81" t="s">
        <v>336</v>
      </c>
      <c r="C24" s="82"/>
      <c r="D24" s="82"/>
      <c r="E24" s="82"/>
      <c r="F24" s="82"/>
      <c r="G24" s="95" t="s">
        <v>372</v>
      </c>
      <c r="H24" s="103">
        <v>5586096.1699999999</v>
      </c>
      <c r="I24" s="103">
        <v>15866.64</v>
      </c>
      <c r="J24" s="103">
        <v>0</v>
      </c>
      <c r="K24" s="103">
        <v>5601962.8099999996</v>
      </c>
      <c r="L24" s="96"/>
    </row>
    <row r="25" spans="1:12" x14ac:dyDescent="0.3">
      <c r="A25" s="94" t="s">
        <v>373</v>
      </c>
      <c r="B25" s="81" t="s">
        <v>336</v>
      </c>
      <c r="C25" s="82"/>
      <c r="D25" s="82"/>
      <c r="E25" s="82"/>
      <c r="F25" s="82"/>
      <c r="G25" s="95" t="s">
        <v>374</v>
      </c>
      <c r="H25" s="103">
        <v>608130.98</v>
      </c>
      <c r="I25" s="103">
        <v>1453.4</v>
      </c>
      <c r="J25" s="103">
        <v>0</v>
      </c>
      <c r="K25" s="103">
        <v>609584.38</v>
      </c>
      <c r="L25" s="96"/>
    </row>
    <row r="26" spans="1:12" x14ac:dyDescent="0.3">
      <c r="A26" s="97" t="s">
        <v>336</v>
      </c>
      <c r="B26" s="81" t="s">
        <v>336</v>
      </c>
      <c r="C26" s="82"/>
      <c r="D26" s="82"/>
      <c r="E26" s="82"/>
      <c r="F26" s="82"/>
      <c r="G26" s="98" t="s">
        <v>336</v>
      </c>
      <c r="H26" s="104"/>
      <c r="I26" s="104"/>
      <c r="J26" s="104"/>
      <c r="K26" s="104"/>
      <c r="L26" s="99"/>
    </row>
    <row r="27" spans="1:12" x14ac:dyDescent="0.3">
      <c r="A27" s="89" t="s">
        <v>375</v>
      </c>
      <c r="B27" s="81" t="s">
        <v>336</v>
      </c>
      <c r="C27" s="82"/>
      <c r="D27" s="82"/>
      <c r="E27" s="82"/>
      <c r="F27" s="90" t="s">
        <v>376</v>
      </c>
      <c r="G27" s="91"/>
      <c r="H27" s="102">
        <v>490059.76</v>
      </c>
      <c r="I27" s="102">
        <v>1064.28</v>
      </c>
      <c r="J27" s="102">
        <v>142629.42000000001</v>
      </c>
      <c r="K27" s="102">
        <v>348494.62</v>
      </c>
      <c r="L27" s="92"/>
    </row>
    <row r="28" spans="1:12" x14ac:dyDescent="0.3">
      <c r="A28" s="94" t="s">
        <v>377</v>
      </c>
      <c r="B28" s="81" t="s">
        <v>336</v>
      </c>
      <c r="C28" s="82"/>
      <c r="D28" s="82"/>
      <c r="E28" s="82"/>
      <c r="F28" s="82"/>
      <c r="G28" s="95" t="s">
        <v>378</v>
      </c>
      <c r="H28" s="103">
        <v>490059.76</v>
      </c>
      <c r="I28" s="103">
        <v>1064.28</v>
      </c>
      <c r="J28" s="103">
        <v>142629.42000000001</v>
      </c>
      <c r="K28" s="103">
        <v>348494.62</v>
      </c>
      <c r="L28" s="96"/>
    </row>
    <row r="29" spans="1:12" x14ac:dyDescent="0.3">
      <c r="A29" s="97" t="s">
        <v>336</v>
      </c>
      <c r="B29" s="81" t="s">
        <v>336</v>
      </c>
      <c r="C29" s="82"/>
      <c r="D29" s="82"/>
      <c r="E29" s="82"/>
      <c r="F29" s="82"/>
      <c r="G29" s="98" t="s">
        <v>336</v>
      </c>
      <c r="H29" s="104"/>
      <c r="I29" s="104"/>
      <c r="J29" s="104"/>
      <c r="K29" s="104"/>
      <c r="L29" s="99"/>
    </row>
    <row r="30" spans="1:12" x14ac:dyDescent="0.3">
      <c r="A30" s="89" t="s">
        <v>379</v>
      </c>
      <c r="B30" s="81" t="s">
        <v>336</v>
      </c>
      <c r="C30" s="82"/>
      <c r="D30" s="82"/>
      <c r="E30" s="82"/>
      <c r="F30" s="90" t="s">
        <v>380</v>
      </c>
      <c r="G30" s="91"/>
      <c r="H30" s="102">
        <v>0</v>
      </c>
      <c r="I30" s="102">
        <v>1021.67</v>
      </c>
      <c r="J30" s="102">
        <v>1021.67</v>
      </c>
      <c r="K30" s="102">
        <v>0</v>
      </c>
      <c r="L30" s="92"/>
    </row>
    <row r="31" spans="1:12" x14ac:dyDescent="0.3">
      <c r="A31" s="94" t="s">
        <v>381</v>
      </c>
      <c r="B31" s="81" t="s">
        <v>336</v>
      </c>
      <c r="C31" s="82"/>
      <c r="D31" s="82"/>
      <c r="E31" s="82"/>
      <c r="F31" s="82"/>
      <c r="G31" s="95" t="s">
        <v>382</v>
      </c>
      <c r="H31" s="103">
        <v>0</v>
      </c>
      <c r="I31" s="103">
        <v>1021.67</v>
      </c>
      <c r="J31" s="103">
        <v>1021.67</v>
      </c>
      <c r="K31" s="103">
        <v>0</v>
      </c>
      <c r="L31" s="96"/>
    </row>
    <row r="32" spans="1:12" x14ac:dyDescent="0.3">
      <c r="A32" s="97" t="s">
        <v>336</v>
      </c>
      <c r="B32" s="81" t="s">
        <v>336</v>
      </c>
      <c r="C32" s="82"/>
      <c r="D32" s="82"/>
      <c r="E32" s="82"/>
      <c r="F32" s="82"/>
      <c r="G32" s="98" t="s">
        <v>336</v>
      </c>
      <c r="H32" s="104"/>
      <c r="I32" s="104"/>
      <c r="J32" s="104"/>
      <c r="K32" s="104"/>
      <c r="L32" s="99"/>
    </row>
    <row r="33" spans="1:12" x14ac:dyDescent="0.3">
      <c r="A33" s="89" t="s">
        <v>383</v>
      </c>
      <c r="B33" s="81" t="s">
        <v>336</v>
      </c>
      <c r="C33" s="82"/>
      <c r="D33" s="90" t="s">
        <v>384</v>
      </c>
      <c r="E33" s="91"/>
      <c r="F33" s="91"/>
      <c r="G33" s="91"/>
      <c r="H33" s="102">
        <v>54194.19</v>
      </c>
      <c r="I33" s="102">
        <v>95749.01</v>
      </c>
      <c r="J33" s="102">
        <v>110277.07</v>
      </c>
      <c r="K33" s="102">
        <v>39666.129999999997</v>
      </c>
      <c r="L33" s="92"/>
    </row>
    <row r="34" spans="1:12" x14ac:dyDescent="0.3">
      <c r="A34" s="89" t="s">
        <v>385</v>
      </c>
      <c r="B34" s="81" t="s">
        <v>336</v>
      </c>
      <c r="C34" s="82"/>
      <c r="D34" s="82"/>
      <c r="E34" s="90" t="s">
        <v>386</v>
      </c>
      <c r="F34" s="91"/>
      <c r="G34" s="91"/>
      <c r="H34" s="102">
        <v>7156.45</v>
      </c>
      <c r="I34" s="102">
        <v>0</v>
      </c>
      <c r="J34" s="102">
        <v>7156.45</v>
      </c>
      <c r="K34" s="102">
        <v>0</v>
      </c>
      <c r="L34" s="92"/>
    </row>
    <row r="35" spans="1:12" x14ac:dyDescent="0.3">
      <c r="A35" s="89" t="s">
        <v>387</v>
      </c>
      <c r="B35" s="81" t="s">
        <v>336</v>
      </c>
      <c r="C35" s="82"/>
      <c r="D35" s="82"/>
      <c r="E35" s="82"/>
      <c r="F35" s="90" t="s">
        <v>388</v>
      </c>
      <c r="G35" s="91"/>
      <c r="H35" s="102">
        <v>7156.45</v>
      </c>
      <c r="I35" s="102">
        <v>0</v>
      </c>
      <c r="J35" s="102">
        <v>7156.45</v>
      </c>
      <c r="K35" s="102">
        <v>0</v>
      </c>
      <c r="L35" s="92"/>
    </row>
    <row r="36" spans="1:12" x14ac:dyDescent="0.3">
      <c r="A36" s="94" t="s">
        <v>391</v>
      </c>
      <c r="B36" s="81" t="s">
        <v>336</v>
      </c>
      <c r="C36" s="82"/>
      <c r="D36" s="82"/>
      <c r="E36" s="82"/>
      <c r="F36" s="82"/>
      <c r="G36" s="95" t="s">
        <v>392</v>
      </c>
      <c r="H36" s="103">
        <v>7156.45</v>
      </c>
      <c r="I36" s="103">
        <v>0</v>
      </c>
      <c r="J36" s="103">
        <v>7156.45</v>
      </c>
      <c r="K36" s="103">
        <v>0</v>
      </c>
      <c r="L36" s="96"/>
    </row>
    <row r="37" spans="1:12" x14ac:dyDescent="0.3">
      <c r="A37" s="97" t="s">
        <v>336</v>
      </c>
      <c r="B37" s="81" t="s">
        <v>336</v>
      </c>
      <c r="C37" s="82"/>
      <c r="D37" s="82"/>
      <c r="E37" s="82"/>
      <c r="F37" s="82"/>
      <c r="G37" s="98" t="s">
        <v>336</v>
      </c>
      <c r="H37" s="104"/>
      <c r="I37" s="104"/>
      <c r="J37" s="104"/>
      <c r="K37" s="104"/>
      <c r="L37" s="99"/>
    </row>
    <row r="38" spans="1:12" x14ac:dyDescent="0.3">
      <c r="A38" s="89" t="s">
        <v>395</v>
      </c>
      <c r="B38" s="81" t="s">
        <v>336</v>
      </c>
      <c r="C38" s="82"/>
      <c r="D38" s="82"/>
      <c r="E38" s="90" t="s">
        <v>396</v>
      </c>
      <c r="F38" s="91"/>
      <c r="G38" s="91"/>
      <c r="H38" s="102">
        <v>20484.07</v>
      </c>
      <c r="I38" s="102">
        <v>95749.01</v>
      </c>
      <c r="J38" s="102">
        <v>99852.24</v>
      </c>
      <c r="K38" s="102">
        <v>16380.84</v>
      </c>
      <c r="L38" s="92"/>
    </row>
    <row r="39" spans="1:12" x14ac:dyDescent="0.3">
      <c r="A39" s="89" t="s">
        <v>397</v>
      </c>
      <c r="B39" s="81" t="s">
        <v>336</v>
      </c>
      <c r="C39" s="82"/>
      <c r="D39" s="82"/>
      <c r="E39" s="82"/>
      <c r="F39" s="90" t="s">
        <v>396</v>
      </c>
      <c r="G39" s="91"/>
      <c r="H39" s="102">
        <v>20484.07</v>
      </c>
      <c r="I39" s="102">
        <v>95749.01</v>
      </c>
      <c r="J39" s="102">
        <v>99852.24</v>
      </c>
      <c r="K39" s="102">
        <v>16380.84</v>
      </c>
      <c r="L39" s="92"/>
    </row>
    <row r="40" spans="1:12" x14ac:dyDescent="0.3">
      <c r="A40" s="94" t="s">
        <v>398</v>
      </c>
      <c r="B40" s="81" t="s">
        <v>336</v>
      </c>
      <c r="C40" s="82"/>
      <c r="D40" s="82"/>
      <c r="E40" s="82"/>
      <c r="F40" s="82"/>
      <c r="G40" s="95" t="s">
        <v>399</v>
      </c>
      <c r="H40" s="103">
        <v>10619.41</v>
      </c>
      <c r="I40" s="103">
        <v>95082.61</v>
      </c>
      <c r="J40" s="103">
        <v>91027.74</v>
      </c>
      <c r="K40" s="103">
        <v>14674.28</v>
      </c>
      <c r="L40" s="96"/>
    </row>
    <row r="41" spans="1:12" x14ac:dyDescent="0.3">
      <c r="A41" s="94" t="s">
        <v>400</v>
      </c>
      <c r="B41" s="81" t="s">
        <v>336</v>
      </c>
      <c r="C41" s="82"/>
      <c r="D41" s="82"/>
      <c r="E41" s="82"/>
      <c r="F41" s="82"/>
      <c r="G41" s="95" t="s">
        <v>401</v>
      </c>
      <c r="H41" s="103">
        <v>1040.1600000000001</v>
      </c>
      <c r="I41" s="103">
        <v>0</v>
      </c>
      <c r="J41" s="103">
        <v>0</v>
      </c>
      <c r="K41" s="103">
        <v>1040.1600000000001</v>
      </c>
      <c r="L41" s="96"/>
    </row>
    <row r="42" spans="1:12" x14ac:dyDescent="0.3">
      <c r="A42" s="94" t="s">
        <v>1060</v>
      </c>
      <c r="B42" s="81" t="s">
        <v>336</v>
      </c>
      <c r="C42" s="82"/>
      <c r="D42" s="82"/>
      <c r="E42" s="82"/>
      <c r="F42" s="82"/>
      <c r="G42" s="95" t="s">
        <v>1061</v>
      </c>
      <c r="H42" s="103">
        <v>8824.5</v>
      </c>
      <c r="I42" s="103">
        <v>0</v>
      </c>
      <c r="J42" s="103">
        <v>8824.5</v>
      </c>
      <c r="K42" s="103">
        <v>0</v>
      </c>
      <c r="L42" s="96"/>
    </row>
    <row r="43" spans="1:12" x14ac:dyDescent="0.3">
      <c r="A43" s="94" t="s">
        <v>1055</v>
      </c>
      <c r="B43" s="81" t="s">
        <v>336</v>
      </c>
      <c r="C43" s="82"/>
      <c r="D43" s="82"/>
      <c r="E43" s="82"/>
      <c r="F43" s="82"/>
      <c r="G43" s="95" t="s">
        <v>1056</v>
      </c>
      <c r="H43" s="103">
        <v>0</v>
      </c>
      <c r="I43" s="103">
        <v>666.4</v>
      </c>
      <c r="J43" s="103">
        <v>0</v>
      </c>
      <c r="K43" s="103">
        <v>666.4</v>
      </c>
      <c r="L43" s="96"/>
    </row>
    <row r="44" spans="1:12" x14ac:dyDescent="0.3">
      <c r="A44" s="97" t="s">
        <v>336</v>
      </c>
      <c r="B44" s="81" t="s">
        <v>336</v>
      </c>
      <c r="C44" s="82"/>
      <c r="D44" s="82"/>
      <c r="E44" s="82"/>
      <c r="F44" s="82"/>
      <c r="G44" s="98" t="s">
        <v>336</v>
      </c>
      <c r="H44" s="104"/>
      <c r="I44" s="104"/>
      <c r="J44" s="104"/>
      <c r="K44" s="104"/>
      <c r="L44" s="99"/>
    </row>
    <row r="45" spans="1:12" x14ac:dyDescent="0.3">
      <c r="A45" s="89" t="s">
        <v>404</v>
      </c>
      <c r="B45" s="81" t="s">
        <v>336</v>
      </c>
      <c r="C45" s="82"/>
      <c r="D45" s="82"/>
      <c r="E45" s="90" t="s">
        <v>405</v>
      </c>
      <c r="F45" s="91"/>
      <c r="G45" s="91"/>
      <c r="H45" s="102">
        <v>26553.67</v>
      </c>
      <c r="I45" s="102">
        <v>0</v>
      </c>
      <c r="J45" s="102">
        <v>3268.38</v>
      </c>
      <c r="K45" s="102">
        <v>23285.29</v>
      </c>
      <c r="L45" s="92"/>
    </row>
    <row r="46" spans="1:12" x14ac:dyDescent="0.3">
      <c r="A46" s="89" t="s">
        <v>406</v>
      </c>
      <c r="B46" s="81" t="s">
        <v>336</v>
      </c>
      <c r="C46" s="82"/>
      <c r="D46" s="82"/>
      <c r="E46" s="82"/>
      <c r="F46" s="90" t="s">
        <v>405</v>
      </c>
      <c r="G46" s="91"/>
      <c r="H46" s="102">
        <v>26553.67</v>
      </c>
      <c r="I46" s="102">
        <v>0</v>
      </c>
      <c r="J46" s="102">
        <v>3268.38</v>
      </c>
      <c r="K46" s="102">
        <v>23285.29</v>
      </c>
      <c r="L46" s="92"/>
    </row>
    <row r="47" spans="1:12" x14ac:dyDescent="0.3">
      <c r="A47" s="94" t="s">
        <v>407</v>
      </c>
      <c r="B47" s="81" t="s">
        <v>336</v>
      </c>
      <c r="C47" s="82"/>
      <c r="D47" s="82"/>
      <c r="E47" s="82"/>
      <c r="F47" s="82"/>
      <c r="G47" s="95" t="s">
        <v>408</v>
      </c>
      <c r="H47" s="103">
        <v>26553.67</v>
      </c>
      <c r="I47" s="103">
        <v>0</v>
      </c>
      <c r="J47" s="103">
        <v>3268.38</v>
      </c>
      <c r="K47" s="103">
        <v>23285.29</v>
      </c>
      <c r="L47" s="96"/>
    </row>
    <row r="48" spans="1:12" x14ac:dyDescent="0.3">
      <c r="A48" s="97" t="s">
        <v>336</v>
      </c>
      <c r="B48" s="81" t="s">
        <v>336</v>
      </c>
      <c r="C48" s="82"/>
      <c r="D48" s="82"/>
      <c r="E48" s="82"/>
      <c r="F48" s="82"/>
      <c r="G48" s="98" t="s">
        <v>336</v>
      </c>
      <c r="H48" s="104"/>
      <c r="I48" s="104"/>
      <c r="J48" s="104"/>
      <c r="K48" s="104"/>
      <c r="L48" s="99"/>
    </row>
    <row r="49" spans="1:12" x14ac:dyDescent="0.3">
      <c r="A49" s="89" t="s">
        <v>409</v>
      </c>
      <c r="B49" s="93" t="s">
        <v>336</v>
      </c>
      <c r="C49" s="90" t="s">
        <v>410</v>
      </c>
      <c r="D49" s="91"/>
      <c r="E49" s="91"/>
      <c r="F49" s="91"/>
      <c r="G49" s="91"/>
      <c r="H49" s="102">
        <v>12557384.16</v>
      </c>
      <c r="I49" s="102">
        <v>233255.65</v>
      </c>
      <c r="J49" s="102">
        <v>128852.09</v>
      </c>
      <c r="K49" s="102">
        <v>12661787.720000001</v>
      </c>
      <c r="L49" s="92"/>
    </row>
    <row r="50" spans="1:12" x14ac:dyDescent="0.3">
      <c r="A50" s="89" t="s">
        <v>411</v>
      </c>
      <c r="B50" s="81" t="s">
        <v>336</v>
      </c>
      <c r="C50" s="82"/>
      <c r="D50" s="90" t="s">
        <v>412</v>
      </c>
      <c r="E50" s="91"/>
      <c r="F50" s="91"/>
      <c r="G50" s="91"/>
      <c r="H50" s="102">
        <v>26391.91</v>
      </c>
      <c r="I50" s="102">
        <v>131.94999999999999</v>
      </c>
      <c r="J50" s="102">
        <v>0</v>
      </c>
      <c r="K50" s="102">
        <v>26523.86</v>
      </c>
      <c r="L50" s="92"/>
    </row>
    <row r="51" spans="1:12" x14ac:dyDescent="0.3">
      <c r="A51" s="89" t="s">
        <v>413</v>
      </c>
      <c r="B51" s="81" t="s">
        <v>336</v>
      </c>
      <c r="C51" s="82"/>
      <c r="D51" s="82"/>
      <c r="E51" s="90" t="s">
        <v>414</v>
      </c>
      <c r="F51" s="91"/>
      <c r="G51" s="91"/>
      <c r="H51" s="102">
        <v>26391.91</v>
      </c>
      <c r="I51" s="102">
        <v>131.94999999999999</v>
      </c>
      <c r="J51" s="102">
        <v>0</v>
      </c>
      <c r="K51" s="102">
        <v>26523.86</v>
      </c>
      <c r="L51" s="92"/>
    </row>
    <row r="52" spans="1:12" x14ac:dyDescent="0.3">
      <c r="A52" s="89" t="s">
        <v>415</v>
      </c>
      <c r="B52" s="81" t="s">
        <v>336</v>
      </c>
      <c r="C52" s="82"/>
      <c r="D52" s="82"/>
      <c r="E52" s="82"/>
      <c r="F52" s="90" t="s">
        <v>414</v>
      </c>
      <c r="G52" s="91"/>
      <c r="H52" s="102">
        <v>26391.91</v>
      </c>
      <c r="I52" s="102">
        <v>131.94999999999999</v>
      </c>
      <c r="J52" s="102">
        <v>0</v>
      </c>
      <c r="K52" s="102">
        <v>26523.86</v>
      </c>
      <c r="L52" s="92"/>
    </row>
    <row r="53" spans="1:12" x14ac:dyDescent="0.3">
      <c r="A53" s="94" t="s">
        <v>416</v>
      </c>
      <c r="B53" s="81" t="s">
        <v>336</v>
      </c>
      <c r="C53" s="82"/>
      <c r="D53" s="82"/>
      <c r="E53" s="82"/>
      <c r="F53" s="82"/>
      <c r="G53" s="95" t="s">
        <v>417</v>
      </c>
      <c r="H53" s="103">
        <v>26391.91</v>
      </c>
      <c r="I53" s="103">
        <v>131.94999999999999</v>
      </c>
      <c r="J53" s="103">
        <v>0</v>
      </c>
      <c r="K53" s="103">
        <v>26523.86</v>
      </c>
      <c r="L53" s="96"/>
    </row>
    <row r="54" spans="1:12" x14ac:dyDescent="0.3">
      <c r="A54" s="97" t="s">
        <v>336</v>
      </c>
      <c r="B54" s="81" t="s">
        <v>336</v>
      </c>
      <c r="C54" s="82"/>
      <c r="D54" s="82"/>
      <c r="E54" s="82"/>
      <c r="F54" s="82"/>
      <c r="G54" s="98" t="s">
        <v>336</v>
      </c>
      <c r="H54" s="104"/>
      <c r="I54" s="104"/>
      <c r="J54" s="104"/>
      <c r="K54" s="104"/>
      <c r="L54" s="99"/>
    </row>
    <row r="55" spans="1:12" x14ac:dyDescent="0.3">
      <c r="A55" s="89" t="s">
        <v>418</v>
      </c>
      <c r="B55" s="81" t="s">
        <v>336</v>
      </c>
      <c r="C55" s="82"/>
      <c r="D55" s="90" t="s">
        <v>419</v>
      </c>
      <c r="E55" s="91"/>
      <c r="F55" s="91"/>
      <c r="G55" s="91"/>
      <c r="H55" s="102">
        <v>2876437.56</v>
      </c>
      <c r="I55" s="102">
        <v>233123.7</v>
      </c>
      <c r="J55" s="102">
        <v>128852.09</v>
      </c>
      <c r="K55" s="102">
        <v>2980709.17</v>
      </c>
      <c r="L55" s="92"/>
    </row>
    <row r="56" spans="1:12" x14ac:dyDescent="0.3">
      <c r="A56" s="89" t="s">
        <v>420</v>
      </c>
      <c r="B56" s="81" t="s">
        <v>336</v>
      </c>
      <c r="C56" s="82"/>
      <c r="D56" s="82"/>
      <c r="E56" s="90" t="s">
        <v>421</v>
      </c>
      <c r="F56" s="91"/>
      <c r="G56" s="91"/>
      <c r="H56" s="102">
        <v>28001066.710000001</v>
      </c>
      <c r="I56" s="102">
        <v>233123.7</v>
      </c>
      <c r="J56" s="102">
        <v>0</v>
      </c>
      <c r="K56" s="102">
        <v>28234190.41</v>
      </c>
      <c r="L56" s="92"/>
    </row>
    <row r="57" spans="1:12" x14ac:dyDescent="0.3">
      <c r="A57" s="89" t="s">
        <v>422</v>
      </c>
      <c r="B57" s="81" t="s">
        <v>336</v>
      </c>
      <c r="C57" s="82"/>
      <c r="D57" s="82"/>
      <c r="E57" s="82"/>
      <c r="F57" s="90" t="s">
        <v>421</v>
      </c>
      <c r="G57" s="91"/>
      <c r="H57" s="102">
        <v>28001066.710000001</v>
      </c>
      <c r="I57" s="102">
        <v>233123.7</v>
      </c>
      <c r="J57" s="102">
        <v>0</v>
      </c>
      <c r="K57" s="102">
        <v>28234190.41</v>
      </c>
      <c r="L57" s="92"/>
    </row>
    <row r="58" spans="1:12" x14ac:dyDescent="0.3">
      <c r="A58" s="94" t="s">
        <v>423</v>
      </c>
      <c r="B58" s="81" t="s">
        <v>336</v>
      </c>
      <c r="C58" s="82"/>
      <c r="D58" s="82"/>
      <c r="E58" s="82"/>
      <c r="F58" s="82"/>
      <c r="G58" s="95" t="s">
        <v>424</v>
      </c>
      <c r="H58" s="103">
        <v>759111.34</v>
      </c>
      <c r="I58" s="103">
        <v>0</v>
      </c>
      <c r="J58" s="103">
        <v>0</v>
      </c>
      <c r="K58" s="103">
        <v>759111.34</v>
      </c>
      <c r="L58" s="96"/>
    </row>
    <row r="59" spans="1:12" x14ac:dyDescent="0.3">
      <c r="A59" s="94" t="s">
        <v>425</v>
      </c>
      <c r="B59" s="81" t="s">
        <v>336</v>
      </c>
      <c r="C59" s="82"/>
      <c r="D59" s="82"/>
      <c r="E59" s="82"/>
      <c r="F59" s="82"/>
      <c r="G59" s="95" t="s">
        <v>426</v>
      </c>
      <c r="H59" s="103">
        <v>350327.15</v>
      </c>
      <c r="I59" s="103">
        <v>0</v>
      </c>
      <c r="J59" s="103">
        <v>0</v>
      </c>
      <c r="K59" s="103">
        <v>350327.15</v>
      </c>
      <c r="L59" s="96"/>
    </row>
    <row r="60" spans="1:12" x14ac:dyDescent="0.3">
      <c r="A60" s="94" t="s">
        <v>427</v>
      </c>
      <c r="B60" s="81" t="s">
        <v>336</v>
      </c>
      <c r="C60" s="82"/>
      <c r="D60" s="82"/>
      <c r="E60" s="82"/>
      <c r="F60" s="82"/>
      <c r="G60" s="95" t="s">
        <v>428</v>
      </c>
      <c r="H60" s="103">
        <v>1108963.1499999999</v>
      </c>
      <c r="I60" s="103">
        <v>0</v>
      </c>
      <c r="J60" s="103">
        <v>0</v>
      </c>
      <c r="K60" s="103">
        <v>1108963.1499999999</v>
      </c>
      <c r="L60" s="96"/>
    </row>
    <row r="61" spans="1:12" x14ac:dyDescent="0.3">
      <c r="A61" s="94" t="s">
        <v>429</v>
      </c>
      <c r="B61" s="81" t="s">
        <v>336</v>
      </c>
      <c r="C61" s="82"/>
      <c r="D61" s="82"/>
      <c r="E61" s="82"/>
      <c r="F61" s="82"/>
      <c r="G61" s="95" t="s">
        <v>430</v>
      </c>
      <c r="H61" s="103">
        <v>854587.32</v>
      </c>
      <c r="I61" s="103">
        <v>0</v>
      </c>
      <c r="J61" s="103">
        <v>0</v>
      </c>
      <c r="K61" s="103">
        <v>854587.32</v>
      </c>
      <c r="L61" s="96"/>
    </row>
    <row r="62" spans="1:12" x14ac:dyDescent="0.3">
      <c r="A62" s="94" t="s">
        <v>431</v>
      </c>
      <c r="B62" s="81" t="s">
        <v>336</v>
      </c>
      <c r="C62" s="82"/>
      <c r="D62" s="82"/>
      <c r="E62" s="82"/>
      <c r="F62" s="82"/>
      <c r="G62" s="95" t="s">
        <v>432</v>
      </c>
      <c r="H62" s="103">
        <v>1254996.98</v>
      </c>
      <c r="I62" s="103">
        <v>7695</v>
      </c>
      <c r="J62" s="103">
        <v>0</v>
      </c>
      <c r="K62" s="103">
        <v>1262691.98</v>
      </c>
      <c r="L62" s="96"/>
    </row>
    <row r="63" spans="1:12" x14ac:dyDescent="0.3">
      <c r="A63" s="94" t="s">
        <v>433</v>
      </c>
      <c r="B63" s="81" t="s">
        <v>336</v>
      </c>
      <c r="C63" s="82"/>
      <c r="D63" s="82"/>
      <c r="E63" s="82"/>
      <c r="F63" s="82"/>
      <c r="G63" s="95" t="s">
        <v>434</v>
      </c>
      <c r="H63" s="103">
        <v>601566.87</v>
      </c>
      <c r="I63" s="103">
        <v>0</v>
      </c>
      <c r="J63" s="103">
        <v>0</v>
      </c>
      <c r="K63" s="103">
        <v>601566.87</v>
      </c>
      <c r="L63" s="96"/>
    </row>
    <row r="64" spans="1:12" x14ac:dyDescent="0.3">
      <c r="A64" s="94" t="s">
        <v>435</v>
      </c>
      <c r="B64" s="81" t="s">
        <v>336</v>
      </c>
      <c r="C64" s="82"/>
      <c r="D64" s="82"/>
      <c r="E64" s="82"/>
      <c r="F64" s="82"/>
      <c r="G64" s="95" t="s">
        <v>436</v>
      </c>
      <c r="H64" s="103">
        <v>1867251.87</v>
      </c>
      <c r="I64" s="103">
        <v>0</v>
      </c>
      <c r="J64" s="103">
        <v>0</v>
      </c>
      <c r="K64" s="103">
        <v>1867251.87</v>
      </c>
      <c r="L64" s="96"/>
    </row>
    <row r="65" spans="1:12" x14ac:dyDescent="0.3">
      <c r="A65" s="94" t="s">
        <v>437</v>
      </c>
      <c r="B65" s="81" t="s">
        <v>336</v>
      </c>
      <c r="C65" s="82"/>
      <c r="D65" s="82"/>
      <c r="E65" s="82"/>
      <c r="F65" s="82"/>
      <c r="G65" s="95" t="s">
        <v>438</v>
      </c>
      <c r="H65" s="103">
        <v>76973.740000000005</v>
      </c>
      <c r="I65" s="103">
        <v>0</v>
      </c>
      <c r="J65" s="103">
        <v>0</v>
      </c>
      <c r="K65" s="103">
        <v>76973.740000000005</v>
      </c>
      <c r="L65" s="96"/>
    </row>
    <row r="66" spans="1:12" x14ac:dyDescent="0.3">
      <c r="A66" s="94" t="s">
        <v>439</v>
      </c>
      <c r="B66" s="81" t="s">
        <v>336</v>
      </c>
      <c r="C66" s="82"/>
      <c r="D66" s="82"/>
      <c r="E66" s="82"/>
      <c r="F66" s="82"/>
      <c r="G66" s="95" t="s">
        <v>440</v>
      </c>
      <c r="H66" s="103">
        <v>48104.38</v>
      </c>
      <c r="I66" s="103">
        <v>0</v>
      </c>
      <c r="J66" s="103">
        <v>0</v>
      </c>
      <c r="K66" s="103">
        <v>48104.38</v>
      </c>
      <c r="L66" s="96"/>
    </row>
    <row r="67" spans="1:12" x14ac:dyDescent="0.3">
      <c r="A67" s="94" t="s">
        <v>441</v>
      </c>
      <c r="B67" s="81" t="s">
        <v>336</v>
      </c>
      <c r="C67" s="82"/>
      <c r="D67" s="82"/>
      <c r="E67" s="82"/>
      <c r="F67" s="82"/>
      <c r="G67" s="95" t="s">
        <v>442</v>
      </c>
      <c r="H67" s="103">
        <v>555431.16</v>
      </c>
      <c r="I67" s="103">
        <v>0</v>
      </c>
      <c r="J67" s="103">
        <v>0</v>
      </c>
      <c r="K67" s="103">
        <v>555431.16</v>
      </c>
      <c r="L67" s="96"/>
    </row>
    <row r="68" spans="1:12" x14ac:dyDescent="0.3">
      <c r="A68" s="94" t="s">
        <v>443</v>
      </c>
      <c r="B68" s="81" t="s">
        <v>336</v>
      </c>
      <c r="C68" s="82"/>
      <c r="D68" s="82"/>
      <c r="E68" s="82"/>
      <c r="F68" s="82"/>
      <c r="G68" s="95" t="s">
        <v>444</v>
      </c>
      <c r="H68" s="103">
        <v>120178.97</v>
      </c>
      <c r="I68" s="103">
        <v>0</v>
      </c>
      <c r="J68" s="103">
        <v>0</v>
      </c>
      <c r="K68" s="103">
        <v>120178.97</v>
      </c>
      <c r="L68" s="96"/>
    </row>
    <row r="69" spans="1:12" x14ac:dyDescent="0.3">
      <c r="A69" s="94" t="s">
        <v>445</v>
      </c>
      <c r="B69" s="81" t="s">
        <v>336</v>
      </c>
      <c r="C69" s="82"/>
      <c r="D69" s="82"/>
      <c r="E69" s="82"/>
      <c r="F69" s="82"/>
      <c r="G69" s="95" t="s">
        <v>446</v>
      </c>
      <c r="H69" s="103">
        <v>31828.44</v>
      </c>
      <c r="I69" s="103">
        <v>0</v>
      </c>
      <c r="J69" s="103">
        <v>0</v>
      </c>
      <c r="K69" s="103">
        <v>31828.44</v>
      </c>
      <c r="L69" s="96"/>
    </row>
    <row r="70" spans="1:12" x14ac:dyDescent="0.3">
      <c r="A70" s="94" t="s">
        <v>447</v>
      </c>
      <c r="B70" s="81" t="s">
        <v>336</v>
      </c>
      <c r="C70" s="82"/>
      <c r="D70" s="82"/>
      <c r="E70" s="82"/>
      <c r="F70" s="82"/>
      <c r="G70" s="95" t="s">
        <v>448</v>
      </c>
      <c r="H70" s="103">
        <v>525406.35</v>
      </c>
      <c r="I70" s="103">
        <v>0</v>
      </c>
      <c r="J70" s="103">
        <v>0</v>
      </c>
      <c r="K70" s="103">
        <v>525406.35</v>
      </c>
      <c r="L70" s="96"/>
    </row>
    <row r="71" spans="1:12" x14ac:dyDescent="0.3">
      <c r="A71" s="94" t="s">
        <v>449</v>
      </c>
      <c r="B71" s="81" t="s">
        <v>336</v>
      </c>
      <c r="C71" s="82"/>
      <c r="D71" s="82"/>
      <c r="E71" s="82"/>
      <c r="F71" s="82"/>
      <c r="G71" s="95" t="s">
        <v>450</v>
      </c>
      <c r="H71" s="103">
        <v>9021.5</v>
      </c>
      <c r="I71" s="103">
        <v>0</v>
      </c>
      <c r="J71" s="103">
        <v>0</v>
      </c>
      <c r="K71" s="103">
        <v>9021.5</v>
      </c>
      <c r="L71" s="96"/>
    </row>
    <row r="72" spans="1:12" x14ac:dyDescent="0.3">
      <c r="A72" s="94" t="s">
        <v>451</v>
      </c>
      <c r="B72" s="81" t="s">
        <v>336</v>
      </c>
      <c r="C72" s="82"/>
      <c r="D72" s="82"/>
      <c r="E72" s="82"/>
      <c r="F72" s="82"/>
      <c r="G72" s="95" t="s">
        <v>452</v>
      </c>
      <c r="H72" s="103">
        <v>2345610.4500000002</v>
      </c>
      <c r="I72" s="103">
        <v>0</v>
      </c>
      <c r="J72" s="103">
        <v>0</v>
      </c>
      <c r="K72" s="103">
        <v>2345610.4500000002</v>
      </c>
      <c r="L72" s="96"/>
    </row>
    <row r="73" spans="1:12" x14ac:dyDescent="0.3">
      <c r="A73" s="94" t="s">
        <v>453</v>
      </c>
      <c r="B73" s="81" t="s">
        <v>336</v>
      </c>
      <c r="C73" s="82"/>
      <c r="D73" s="82"/>
      <c r="E73" s="82"/>
      <c r="F73" s="82"/>
      <c r="G73" s="95" t="s">
        <v>454</v>
      </c>
      <c r="H73" s="103">
        <v>5212125.3499999996</v>
      </c>
      <c r="I73" s="103">
        <v>0</v>
      </c>
      <c r="J73" s="103">
        <v>0</v>
      </c>
      <c r="K73" s="103">
        <v>5212125.3499999996</v>
      </c>
      <c r="L73" s="96"/>
    </row>
    <row r="74" spans="1:12" x14ac:dyDescent="0.3">
      <c r="A74" s="94" t="s">
        <v>455</v>
      </c>
      <c r="B74" s="81" t="s">
        <v>336</v>
      </c>
      <c r="C74" s="82"/>
      <c r="D74" s="82"/>
      <c r="E74" s="82"/>
      <c r="F74" s="82"/>
      <c r="G74" s="95" t="s">
        <v>456</v>
      </c>
      <c r="H74" s="103">
        <v>1212299.67</v>
      </c>
      <c r="I74" s="103">
        <v>0</v>
      </c>
      <c r="J74" s="103">
        <v>0</v>
      </c>
      <c r="K74" s="103">
        <v>1212299.67</v>
      </c>
      <c r="L74" s="96"/>
    </row>
    <row r="75" spans="1:12" x14ac:dyDescent="0.3">
      <c r="A75" s="94" t="s">
        <v>457</v>
      </c>
      <c r="B75" s="81" t="s">
        <v>336</v>
      </c>
      <c r="C75" s="82"/>
      <c r="D75" s="82"/>
      <c r="E75" s="82"/>
      <c r="F75" s="82"/>
      <c r="G75" s="95" t="s">
        <v>458</v>
      </c>
      <c r="H75" s="103">
        <v>5297950.66</v>
      </c>
      <c r="I75" s="103">
        <v>0</v>
      </c>
      <c r="J75" s="103">
        <v>0</v>
      </c>
      <c r="K75" s="103">
        <v>5297950.66</v>
      </c>
      <c r="L75" s="96"/>
    </row>
    <row r="76" spans="1:12" x14ac:dyDescent="0.3">
      <c r="A76" s="94" t="s">
        <v>459</v>
      </c>
      <c r="B76" s="81" t="s">
        <v>336</v>
      </c>
      <c r="C76" s="82"/>
      <c r="D76" s="82"/>
      <c r="E76" s="82"/>
      <c r="F76" s="82"/>
      <c r="G76" s="95" t="s">
        <v>460</v>
      </c>
      <c r="H76" s="103">
        <v>263138.71999999997</v>
      </c>
      <c r="I76" s="103">
        <v>0</v>
      </c>
      <c r="J76" s="103">
        <v>0</v>
      </c>
      <c r="K76" s="103">
        <v>263138.71999999997</v>
      </c>
      <c r="L76" s="96"/>
    </row>
    <row r="77" spans="1:12" x14ac:dyDescent="0.3">
      <c r="A77" s="94" t="s">
        <v>461</v>
      </c>
      <c r="B77" s="81" t="s">
        <v>336</v>
      </c>
      <c r="C77" s="82"/>
      <c r="D77" s="82"/>
      <c r="E77" s="82"/>
      <c r="F77" s="82"/>
      <c r="G77" s="95" t="s">
        <v>462</v>
      </c>
      <c r="H77" s="103">
        <v>1254420.9099999999</v>
      </c>
      <c r="I77" s="103">
        <v>4140</v>
      </c>
      <c r="J77" s="103">
        <v>0</v>
      </c>
      <c r="K77" s="103">
        <v>1258560.9099999999</v>
      </c>
      <c r="L77" s="96"/>
    </row>
    <row r="78" spans="1:12" x14ac:dyDescent="0.3">
      <c r="A78" s="94" t="s">
        <v>463</v>
      </c>
      <c r="B78" s="81" t="s">
        <v>336</v>
      </c>
      <c r="C78" s="82"/>
      <c r="D78" s="82"/>
      <c r="E78" s="82"/>
      <c r="F78" s="82"/>
      <c r="G78" s="95" t="s">
        <v>464</v>
      </c>
      <c r="H78" s="103">
        <v>3832172.58</v>
      </c>
      <c r="I78" s="103">
        <v>0</v>
      </c>
      <c r="J78" s="103">
        <v>0</v>
      </c>
      <c r="K78" s="103">
        <v>3832172.58</v>
      </c>
      <c r="L78" s="96"/>
    </row>
    <row r="79" spans="1:12" x14ac:dyDescent="0.3">
      <c r="A79" s="94" t="s">
        <v>465</v>
      </c>
      <c r="B79" s="81" t="s">
        <v>336</v>
      </c>
      <c r="C79" s="82"/>
      <c r="D79" s="82"/>
      <c r="E79" s="82"/>
      <c r="F79" s="82"/>
      <c r="G79" s="95" t="s">
        <v>466</v>
      </c>
      <c r="H79" s="103">
        <v>174389.91</v>
      </c>
      <c r="I79" s="103">
        <v>0</v>
      </c>
      <c r="J79" s="103">
        <v>0</v>
      </c>
      <c r="K79" s="103">
        <v>174389.91</v>
      </c>
      <c r="L79" s="96"/>
    </row>
    <row r="80" spans="1:12" x14ac:dyDescent="0.3">
      <c r="A80" s="94" t="s">
        <v>467</v>
      </c>
      <c r="B80" s="81" t="s">
        <v>336</v>
      </c>
      <c r="C80" s="82"/>
      <c r="D80" s="82"/>
      <c r="E80" s="82"/>
      <c r="F80" s="82"/>
      <c r="G80" s="95" t="s">
        <v>468</v>
      </c>
      <c r="H80" s="103">
        <v>175563.74</v>
      </c>
      <c r="I80" s="103">
        <v>0</v>
      </c>
      <c r="J80" s="103">
        <v>0</v>
      </c>
      <c r="K80" s="103">
        <v>175563.74</v>
      </c>
      <c r="L80" s="96"/>
    </row>
    <row r="81" spans="1:12" x14ac:dyDescent="0.3">
      <c r="A81" s="94" t="s">
        <v>469</v>
      </c>
      <c r="B81" s="81" t="s">
        <v>336</v>
      </c>
      <c r="C81" s="82"/>
      <c r="D81" s="82"/>
      <c r="E81" s="82"/>
      <c r="F81" s="82"/>
      <c r="G81" s="95" t="s">
        <v>470</v>
      </c>
      <c r="H81" s="103">
        <v>69645.5</v>
      </c>
      <c r="I81" s="103">
        <v>0</v>
      </c>
      <c r="J81" s="103">
        <v>0</v>
      </c>
      <c r="K81" s="103">
        <v>69645.5</v>
      </c>
      <c r="L81" s="96"/>
    </row>
    <row r="82" spans="1:12" x14ac:dyDescent="0.3">
      <c r="A82" s="94" t="s">
        <v>471</v>
      </c>
      <c r="B82" s="81" t="s">
        <v>336</v>
      </c>
      <c r="C82" s="82"/>
      <c r="D82" s="82"/>
      <c r="E82" s="82"/>
      <c r="F82" s="82"/>
      <c r="G82" s="95" t="s">
        <v>472</v>
      </c>
      <c r="H82" s="103">
        <v>0</v>
      </c>
      <c r="I82" s="103">
        <v>101288.7</v>
      </c>
      <c r="J82" s="103">
        <v>0</v>
      </c>
      <c r="K82" s="103">
        <v>101288.7</v>
      </c>
      <c r="L82" s="96"/>
    </row>
    <row r="83" spans="1:12" x14ac:dyDescent="0.3">
      <c r="A83" s="94" t="s">
        <v>473</v>
      </c>
      <c r="B83" s="81" t="s">
        <v>336</v>
      </c>
      <c r="C83" s="82"/>
      <c r="D83" s="82"/>
      <c r="E83" s="82"/>
      <c r="F83" s="82"/>
      <c r="G83" s="95" t="s">
        <v>474</v>
      </c>
      <c r="H83" s="103">
        <v>0</v>
      </c>
      <c r="I83" s="103">
        <v>120000</v>
      </c>
      <c r="J83" s="103">
        <v>0</v>
      </c>
      <c r="K83" s="103">
        <v>120000</v>
      </c>
      <c r="L83" s="96"/>
    </row>
    <row r="84" spans="1:12" x14ac:dyDescent="0.3">
      <c r="A84" s="97" t="s">
        <v>336</v>
      </c>
      <c r="B84" s="81" t="s">
        <v>336</v>
      </c>
      <c r="C84" s="82"/>
      <c r="D84" s="82"/>
      <c r="E84" s="82"/>
      <c r="F84" s="82"/>
      <c r="G84" s="98" t="s">
        <v>336</v>
      </c>
      <c r="H84" s="104"/>
      <c r="I84" s="104"/>
      <c r="J84" s="104"/>
      <c r="K84" s="104"/>
      <c r="L84" s="99"/>
    </row>
    <row r="85" spans="1:12" x14ac:dyDescent="0.3">
      <c r="A85" s="89" t="s">
        <v>475</v>
      </c>
      <c r="B85" s="81" t="s">
        <v>336</v>
      </c>
      <c r="C85" s="82"/>
      <c r="D85" s="82"/>
      <c r="E85" s="90" t="s">
        <v>476</v>
      </c>
      <c r="F85" s="91"/>
      <c r="G85" s="91"/>
      <c r="H85" s="102">
        <v>-25217972.050000001</v>
      </c>
      <c r="I85" s="102">
        <v>0</v>
      </c>
      <c r="J85" s="102">
        <v>128236.38</v>
      </c>
      <c r="K85" s="102">
        <v>-25346208.43</v>
      </c>
      <c r="L85" s="92"/>
    </row>
    <row r="86" spans="1:12" x14ac:dyDescent="0.3">
      <c r="A86" s="89" t="s">
        <v>477</v>
      </c>
      <c r="B86" s="81" t="s">
        <v>336</v>
      </c>
      <c r="C86" s="82"/>
      <c r="D86" s="82"/>
      <c r="E86" s="82"/>
      <c r="F86" s="90" t="s">
        <v>476</v>
      </c>
      <c r="G86" s="91"/>
      <c r="H86" s="102">
        <v>-25217972.050000001</v>
      </c>
      <c r="I86" s="102">
        <v>0</v>
      </c>
      <c r="J86" s="102">
        <v>128236.38</v>
      </c>
      <c r="K86" s="102">
        <v>-25346208.43</v>
      </c>
      <c r="L86" s="92"/>
    </row>
    <row r="87" spans="1:12" x14ac:dyDescent="0.3">
      <c r="A87" s="94" t="s">
        <v>478</v>
      </c>
      <c r="B87" s="81" t="s">
        <v>336</v>
      </c>
      <c r="C87" s="82"/>
      <c r="D87" s="82"/>
      <c r="E87" s="82"/>
      <c r="F87" s="82"/>
      <c r="G87" s="95" t="s">
        <v>479</v>
      </c>
      <c r="H87" s="103">
        <v>-1108963.1499999999</v>
      </c>
      <c r="I87" s="103">
        <v>0</v>
      </c>
      <c r="J87" s="103">
        <v>0</v>
      </c>
      <c r="K87" s="103">
        <v>-1108963.1499999999</v>
      </c>
      <c r="L87" s="96"/>
    </row>
    <row r="88" spans="1:12" x14ac:dyDescent="0.3">
      <c r="A88" s="94" t="s">
        <v>480</v>
      </c>
      <c r="B88" s="81" t="s">
        <v>336</v>
      </c>
      <c r="C88" s="82"/>
      <c r="D88" s="82"/>
      <c r="E88" s="82"/>
      <c r="F88" s="82"/>
      <c r="G88" s="95" t="s">
        <v>481</v>
      </c>
      <c r="H88" s="103">
        <v>-761172.46</v>
      </c>
      <c r="I88" s="103">
        <v>0</v>
      </c>
      <c r="J88" s="103">
        <v>13381.5</v>
      </c>
      <c r="K88" s="103">
        <v>-774553.96</v>
      </c>
      <c r="L88" s="96"/>
    </row>
    <row r="89" spans="1:12" x14ac:dyDescent="0.3">
      <c r="A89" s="94" t="s">
        <v>482</v>
      </c>
      <c r="B89" s="81" t="s">
        <v>336</v>
      </c>
      <c r="C89" s="82"/>
      <c r="D89" s="82"/>
      <c r="E89" s="82"/>
      <c r="F89" s="82"/>
      <c r="G89" s="95" t="s">
        <v>483</v>
      </c>
      <c r="H89" s="103">
        <v>-741234.18</v>
      </c>
      <c r="I89" s="103">
        <v>0</v>
      </c>
      <c r="J89" s="103">
        <v>3499.33</v>
      </c>
      <c r="K89" s="103">
        <v>-744733.51</v>
      </c>
      <c r="L89" s="96"/>
    </row>
    <row r="90" spans="1:12" x14ac:dyDescent="0.3">
      <c r="A90" s="94" t="s">
        <v>484</v>
      </c>
      <c r="B90" s="81" t="s">
        <v>336</v>
      </c>
      <c r="C90" s="82"/>
      <c r="D90" s="82"/>
      <c r="E90" s="82"/>
      <c r="F90" s="82"/>
      <c r="G90" s="95" t="s">
        <v>485</v>
      </c>
      <c r="H90" s="103">
        <v>-757561.5</v>
      </c>
      <c r="I90" s="103">
        <v>0</v>
      </c>
      <c r="J90" s="103">
        <v>58.19</v>
      </c>
      <c r="K90" s="103">
        <v>-757619.69</v>
      </c>
      <c r="L90" s="96"/>
    </row>
    <row r="91" spans="1:12" x14ac:dyDescent="0.3">
      <c r="A91" s="94" t="s">
        <v>486</v>
      </c>
      <c r="B91" s="81" t="s">
        <v>336</v>
      </c>
      <c r="C91" s="82"/>
      <c r="D91" s="82"/>
      <c r="E91" s="82"/>
      <c r="F91" s="82"/>
      <c r="G91" s="95" t="s">
        <v>487</v>
      </c>
      <c r="H91" s="103">
        <v>-1865385.43</v>
      </c>
      <c r="I91" s="103">
        <v>0</v>
      </c>
      <c r="J91" s="103">
        <v>513.70000000000005</v>
      </c>
      <c r="K91" s="103">
        <v>-1865899.13</v>
      </c>
      <c r="L91" s="96"/>
    </row>
    <row r="92" spans="1:12" x14ac:dyDescent="0.3">
      <c r="A92" s="94" t="s">
        <v>488</v>
      </c>
      <c r="B92" s="81" t="s">
        <v>336</v>
      </c>
      <c r="C92" s="82"/>
      <c r="D92" s="82"/>
      <c r="E92" s="82"/>
      <c r="F92" s="82"/>
      <c r="G92" s="95" t="s">
        <v>489</v>
      </c>
      <c r="H92" s="103">
        <v>-45873.06</v>
      </c>
      <c r="I92" s="103">
        <v>0</v>
      </c>
      <c r="J92" s="103">
        <v>632.66</v>
      </c>
      <c r="K92" s="103">
        <v>-46505.72</v>
      </c>
      <c r="L92" s="96"/>
    </row>
    <row r="93" spans="1:12" x14ac:dyDescent="0.3">
      <c r="A93" s="94" t="s">
        <v>490</v>
      </c>
      <c r="B93" s="81" t="s">
        <v>336</v>
      </c>
      <c r="C93" s="82"/>
      <c r="D93" s="82"/>
      <c r="E93" s="82"/>
      <c r="F93" s="82"/>
      <c r="G93" s="95" t="s">
        <v>491</v>
      </c>
      <c r="H93" s="103">
        <v>-349420.06</v>
      </c>
      <c r="I93" s="103">
        <v>0</v>
      </c>
      <c r="J93" s="103">
        <v>49.29</v>
      </c>
      <c r="K93" s="103">
        <v>-349469.35</v>
      </c>
      <c r="L93" s="96"/>
    </row>
    <row r="94" spans="1:12" x14ac:dyDescent="0.3">
      <c r="A94" s="94" t="s">
        <v>492</v>
      </c>
      <c r="B94" s="81" t="s">
        <v>336</v>
      </c>
      <c r="C94" s="82"/>
      <c r="D94" s="82"/>
      <c r="E94" s="82"/>
      <c r="F94" s="82"/>
      <c r="G94" s="95" t="s">
        <v>493</v>
      </c>
      <c r="H94" s="103">
        <v>-47871.29</v>
      </c>
      <c r="I94" s="103">
        <v>0</v>
      </c>
      <c r="J94" s="103">
        <v>16.93</v>
      </c>
      <c r="K94" s="103">
        <v>-47888.22</v>
      </c>
      <c r="L94" s="96"/>
    </row>
    <row r="95" spans="1:12" x14ac:dyDescent="0.3">
      <c r="A95" s="94" t="s">
        <v>494</v>
      </c>
      <c r="B95" s="81" t="s">
        <v>336</v>
      </c>
      <c r="C95" s="82"/>
      <c r="D95" s="82"/>
      <c r="E95" s="82"/>
      <c r="F95" s="82"/>
      <c r="G95" s="95" t="s">
        <v>495</v>
      </c>
      <c r="H95" s="103">
        <v>-601566.87</v>
      </c>
      <c r="I95" s="103">
        <v>0</v>
      </c>
      <c r="J95" s="103">
        <v>0</v>
      </c>
      <c r="K95" s="103">
        <v>-601566.87</v>
      </c>
      <c r="L95" s="96"/>
    </row>
    <row r="96" spans="1:12" x14ac:dyDescent="0.3">
      <c r="A96" s="94" t="s">
        <v>496</v>
      </c>
      <c r="B96" s="81" t="s">
        <v>336</v>
      </c>
      <c r="C96" s="82"/>
      <c r="D96" s="82"/>
      <c r="E96" s="82"/>
      <c r="F96" s="82"/>
      <c r="G96" s="95" t="s">
        <v>497</v>
      </c>
      <c r="H96" s="103">
        <v>-528908.34</v>
      </c>
      <c r="I96" s="103">
        <v>0</v>
      </c>
      <c r="J96" s="103">
        <v>451.58</v>
      </c>
      <c r="K96" s="103">
        <v>-529359.92000000004</v>
      </c>
      <c r="L96" s="96"/>
    </row>
    <row r="97" spans="1:12" x14ac:dyDescent="0.3">
      <c r="A97" s="94" t="s">
        <v>498</v>
      </c>
      <c r="B97" s="81" t="s">
        <v>336</v>
      </c>
      <c r="C97" s="82"/>
      <c r="D97" s="82"/>
      <c r="E97" s="82"/>
      <c r="F97" s="82"/>
      <c r="G97" s="95" t="s">
        <v>499</v>
      </c>
      <c r="H97" s="103">
        <v>-120178.97</v>
      </c>
      <c r="I97" s="103">
        <v>0</v>
      </c>
      <c r="J97" s="103">
        <v>0</v>
      </c>
      <c r="K97" s="103">
        <v>-120178.97</v>
      </c>
      <c r="L97" s="96"/>
    </row>
    <row r="98" spans="1:12" x14ac:dyDescent="0.3">
      <c r="A98" s="94" t="s">
        <v>500</v>
      </c>
      <c r="B98" s="81" t="s">
        <v>336</v>
      </c>
      <c r="C98" s="82"/>
      <c r="D98" s="82"/>
      <c r="E98" s="82"/>
      <c r="F98" s="82"/>
      <c r="G98" s="95" t="s">
        <v>501</v>
      </c>
      <c r="H98" s="103">
        <v>-31828.44</v>
      </c>
      <c r="I98" s="103">
        <v>0</v>
      </c>
      <c r="J98" s="103">
        <v>0</v>
      </c>
      <c r="K98" s="103">
        <v>-31828.44</v>
      </c>
      <c r="L98" s="96"/>
    </row>
    <row r="99" spans="1:12" x14ac:dyDescent="0.3">
      <c r="A99" s="94" t="s">
        <v>502</v>
      </c>
      <c r="B99" s="81" t="s">
        <v>336</v>
      </c>
      <c r="C99" s="82"/>
      <c r="D99" s="82"/>
      <c r="E99" s="82"/>
      <c r="F99" s="82"/>
      <c r="G99" s="95" t="s">
        <v>503</v>
      </c>
      <c r="H99" s="103">
        <v>-525406.35</v>
      </c>
      <c r="I99" s="103">
        <v>0</v>
      </c>
      <c r="J99" s="103">
        <v>0</v>
      </c>
      <c r="K99" s="103">
        <v>-525406.35</v>
      </c>
      <c r="L99" s="96"/>
    </row>
    <row r="100" spans="1:12" x14ac:dyDescent="0.3">
      <c r="A100" s="94" t="s">
        <v>504</v>
      </c>
      <c r="B100" s="81" t="s">
        <v>336</v>
      </c>
      <c r="C100" s="82"/>
      <c r="D100" s="82"/>
      <c r="E100" s="82"/>
      <c r="F100" s="82"/>
      <c r="G100" s="95" t="s">
        <v>505</v>
      </c>
      <c r="H100" s="103">
        <v>-9021.5</v>
      </c>
      <c r="I100" s="103">
        <v>0</v>
      </c>
      <c r="J100" s="103">
        <v>0</v>
      </c>
      <c r="K100" s="103">
        <v>-9021.5</v>
      </c>
      <c r="L100" s="96"/>
    </row>
    <row r="101" spans="1:12" x14ac:dyDescent="0.3">
      <c r="A101" s="94" t="s">
        <v>506</v>
      </c>
      <c r="B101" s="81" t="s">
        <v>336</v>
      </c>
      <c r="C101" s="82"/>
      <c r="D101" s="82"/>
      <c r="E101" s="82"/>
      <c r="F101" s="82"/>
      <c r="G101" s="95" t="s">
        <v>507</v>
      </c>
      <c r="H101" s="103">
        <v>-2194634.69</v>
      </c>
      <c r="I101" s="103">
        <v>0</v>
      </c>
      <c r="J101" s="103">
        <v>16630.95</v>
      </c>
      <c r="K101" s="103">
        <v>-2211265.64</v>
      </c>
      <c r="L101" s="96"/>
    </row>
    <row r="102" spans="1:12" x14ac:dyDescent="0.3">
      <c r="A102" s="94" t="s">
        <v>508</v>
      </c>
      <c r="B102" s="81" t="s">
        <v>336</v>
      </c>
      <c r="C102" s="82"/>
      <c r="D102" s="82"/>
      <c r="E102" s="82"/>
      <c r="F102" s="82"/>
      <c r="G102" s="95" t="s">
        <v>509</v>
      </c>
      <c r="H102" s="103">
        <v>-4737231.18</v>
      </c>
      <c r="I102" s="103">
        <v>0</v>
      </c>
      <c r="J102" s="103">
        <v>27992.3</v>
      </c>
      <c r="K102" s="103">
        <v>-4765223.4800000004</v>
      </c>
      <c r="L102" s="96"/>
    </row>
    <row r="103" spans="1:12" x14ac:dyDescent="0.3">
      <c r="A103" s="94" t="s">
        <v>510</v>
      </c>
      <c r="B103" s="81" t="s">
        <v>336</v>
      </c>
      <c r="C103" s="82"/>
      <c r="D103" s="82"/>
      <c r="E103" s="82"/>
      <c r="F103" s="82"/>
      <c r="G103" s="95" t="s">
        <v>511</v>
      </c>
      <c r="H103" s="103">
        <v>-1160962.8600000001</v>
      </c>
      <c r="I103" s="103">
        <v>0</v>
      </c>
      <c r="J103" s="103">
        <v>1584.25</v>
      </c>
      <c r="K103" s="103">
        <v>-1162547.1100000001</v>
      </c>
      <c r="L103" s="96"/>
    </row>
    <row r="104" spans="1:12" x14ac:dyDescent="0.3">
      <c r="A104" s="94" t="s">
        <v>512</v>
      </c>
      <c r="B104" s="81" t="s">
        <v>336</v>
      </c>
      <c r="C104" s="82"/>
      <c r="D104" s="82"/>
      <c r="E104" s="82"/>
      <c r="F104" s="82"/>
      <c r="G104" s="95" t="s">
        <v>513</v>
      </c>
      <c r="H104" s="103">
        <v>-5283475.92</v>
      </c>
      <c r="I104" s="103">
        <v>0</v>
      </c>
      <c r="J104" s="103">
        <v>551.84</v>
      </c>
      <c r="K104" s="103">
        <v>-5284027.76</v>
      </c>
      <c r="L104" s="96"/>
    </row>
    <row r="105" spans="1:12" x14ac:dyDescent="0.3">
      <c r="A105" s="94" t="s">
        <v>514</v>
      </c>
      <c r="B105" s="81" t="s">
        <v>336</v>
      </c>
      <c r="C105" s="82"/>
      <c r="D105" s="82"/>
      <c r="E105" s="82"/>
      <c r="F105" s="82"/>
      <c r="G105" s="95" t="s">
        <v>515</v>
      </c>
      <c r="H105" s="103">
        <v>-159569.09</v>
      </c>
      <c r="I105" s="103">
        <v>0</v>
      </c>
      <c r="J105" s="103">
        <v>4325.57</v>
      </c>
      <c r="K105" s="103">
        <v>-163894.66</v>
      </c>
      <c r="L105" s="96"/>
    </row>
    <row r="106" spans="1:12" x14ac:dyDescent="0.3">
      <c r="A106" s="94" t="s">
        <v>516</v>
      </c>
      <c r="B106" s="81" t="s">
        <v>336</v>
      </c>
      <c r="C106" s="82"/>
      <c r="D106" s="82"/>
      <c r="E106" s="82"/>
      <c r="F106" s="82"/>
      <c r="G106" s="95" t="s">
        <v>517</v>
      </c>
      <c r="H106" s="103">
        <v>-159955.57999999999</v>
      </c>
      <c r="I106" s="103">
        <v>0</v>
      </c>
      <c r="J106" s="103">
        <v>51716.01</v>
      </c>
      <c r="K106" s="103">
        <v>-211671.59</v>
      </c>
      <c r="L106" s="96"/>
    </row>
    <row r="107" spans="1:12" x14ac:dyDescent="0.3">
      <c r="A107" s="94" t="s">
        <v>518</v>
      </c>
      <c r="B107" s="81" t="s">
        <v>336</v>
      </c>
      <c r="C107" s="82"/>
      <c r="D107" s="82"/>
      <c r="E107" s="82"/>
      <c r="F107" s="82"/>
      <c r="G107" s="95" t="s">
        <v>519</v>
      </c>
      <c r="H107" s="103">
        <v>-3832172.58</v>
      </c>
      <c r="I107" s="103">
        <v>0</v>
      </c>
      <c r="J107" s="103">
        <v>0</v>
      </c>
      <c r="K107" s="103">
        <v>-3832172.58</v>
      </c>
      <c r="L107" s="96"/>
    </row>
    <row r="108" spans="1:12" x14ac:dyDescent="0.3">
      <c r="A108" s="94" t="s">
        <v>520</v>
      </c>
      <c r="B108" s="81" t="s">
        <v>336</v>
      </c>
      <c r="C108" s="82"/>
      <c r="D108" s="82"/>
      <c r="E108" s="82"/>
      <c r="F108" s="82"/>
      <c r="G108" s="95" t="s">
        <v>521</v>
      </c>
      <c r="H108" s="103">
        <v>-164162.96</v>
      </c>
      <c r="I108" s="103">
        <v>0</v>
      </c>
      <c r="J108" s="103">
        <v>2866.68</v>
      </c>
      <c r="K108" s="103">
        <v>-167029.64000000001</v>
      </c>
      <c r="L108" s="96"/>
    </row>
    <row r="109" spans="1:12" x14ac:dyDescent="0.3">
      <c r="A109" s="94" t="s">
        <v>522</v>
      </c>
      <c r="B109" s="81" t="s">
        <v>336</v>
      </c>
      <c r="C109" s="82"/>
      <c r="D109" s="82"/>
      <c r="E109" s="82"/>
      <c r="F109" s="82"/>
      <c r="G109" s="95" t="s">
        <v>523</v>
      </c>
      <c r="H109" s="103">
        <v>-24819.42</v>
      </c>
      <c r="I109" s="103">
        <v>0</v>
      </c>
      <c r="J109" s="103">
        <v>2885.98</v>
      </c>
      <c r="K109" s="103">
        <v>-27705.4</v>
      </c>
      <c r="L109" s="96"/>
    </row>
    <row r="110" spans="1:12" x14ac:dyDescent="0.3">
      <c r="A110" s="94" t="s">
        <v>524</v>
      </c>
      <c r="B110" s="81" t="s">
        <v>336</v>
      </c>
      <c r="C110" s="82"/>
      <c r="D110" s="82"/>
      <c r="E110" s="82"/>
      <c r="F110" s="82"/>
      <c r="G110" s="95" t="s">
        <v>525</v>
      </c>
      <c r="H110" s="103">
        <v>-6596.17</v>
      </c>
      <c r="I110" s="103">
        <v>0</v>
      </c>
      <c r="J110" s="103">
        <v>1079.6199999999999</v>
      </c>
      <c r="K110" s="103">
        <v>-7675.79</v>
      </c>
      <c r="L110" s="96"/>
    </row>
    <row r="111" spans="1:12" x14ac:dyDescent="0.3">
      <c r="A111" s="97" t="s">
        <v>336</v>
      </c>
      <c r="B111" s="81" t="s">
        <v>336</v>
      </c>
      <c r="C111" s="82"/>
      <c r="D111" s="82"/>
      <c r="E111" s="82"/>
      <c r="F111" s="82"/>
      <c r="G111" s="98" t="s">
        <v>336</v>
      </c>
      <c r="H111" s="104"/>
      <c r="I111" s="104"/>
      <c r="J111" s="104"/>
      <c r="K111" s="104"/>
      <c r="L111" s="99"/>
    </row>
    <row r="112" spans="1:12" x14ac:dyDescent="0.3">
      <c r="A112" s="89" t="s">
        <v>526</v>
      </c>
      <c r="B112" s="81" t="s">
        <v>336</v>
      </c>
      <c r="C112" s="82"/>
      <c r="D112" s="82"/>
      <c r="E112" s="90" t="s">
        <v>527</v>
      </c>
      <c r="F112" s="91"/>
      <c r="G112" s="91"/>
      <c r="H112" s="102">
        <v>11744.9</v>
      </c>
      <c r="I112" s="102">
        <v>0</v>
      </c>
      <c r="J112" s="102">
        <v>615.71</v>
      </c>
      <c r="K112" s="102">
        <v>11129.19</v>
      </c>
      <c r="L112" s="92"/>
    </row>
    <row r="113" spans="1:12" x14ac:dyDescent="0.3">
      <c r="A113" s="89" t="s">
        <v>528</v>
      </c>
      <c r="B113" s="81" t="s">
        <v>336</v>
      </c>
      <c r="C113" s="82"/>
      <c r="D113" s="82"/>
      <c r="E113" s="82"/>
      <c r="F113" s="90" t="s">
        <v>527</v>
      </c>
      <c r="G113" s="91"/>
      <c r="H113" s="102">
        <v>539838.66</v>
      </c>
      <c r="I113" s="102">
        <v>0</v>
      </c>
      <c r="J113" s="102">
        <v>0</v>
      </c>
      <c r="K113" s="102">
        <v>539838.66</v>
      </c>
      <c r="L113" s="92"/>
    </row>
    <row r="114" spans="1:12" x14ac:dyDescent="0.3">
      <c r="A114" s="94" t="s">
        <v>529</v>
      </c>
      <c r="B114" s="81" t="s">
        <v>336</v>
      </c>
      <c r="C114" s="82"/>
      <c r="D114" s="82"/>
      <c r="E114" s="82"/>
      <c r="F114" s="82"/>
      <c r="G114" s="95" t="s">
        <v>530</v>
      </c>
      <c r="H114" s="103">
        <v>416520.66</v>
      </c>
      <c r="I114" s="103">
        <v>0</v>
      </c>
      <c r="J114" s="103">
        <v>0</v>
      </c>
      <c r="K114" s="103">
        <v>416520.66</v>
      </c>
      <c r="L114" s="96"/>
    </row>
    <row r="115" spans="1:12" x14ac:dyDescent="0.3">
      <c r="A115" s="94" t="s">
        <v>531</v>
      </c>
      <c r="B115" s="81" t="s">
        <v>336</v>
      </c>
      <c r="C115" s="82"/>
      <c r="D115" s="82"/>
      <c r="E115" s="82"/>
      <c r="F115" s="82"/>
      <c r="G115" s="95" t="s">
        <v>532</v>
      </c>
      <c r="H115" s="103">
        <v>113798</v>
      </c>
      <c r="I115" s="103">
        <v>0</v>
      </c>
      <c r="J115" s="103">
        <v>0</v>
      </c>
      <c r="K115" s="103">
        <v>113798</v>
      </c>
      <c r="L115" s="96"/>
    </row>
    <row r="116" spans="1:12" x14ac:dyDescent="0.3">
      <c r="A116" s="94" t="s">
        <v>533</v>
      </c>
      <c r="B116" s="81" t="s">
        <v>336</v>
      </c>
      <c r="C116" s="82"/>
      <c r="D116" s="82"/>
      <c r="E116" s="82"/>
      <c r="F116" s="82"/>
      <c r="G116" s="95" t="s">
        <v>534</v>
      </c>
      <c r="H116" s="103">
        <v>9520</v>
      </c>
      <c r="I116" s="103">
        <v>0</v>
      </c>
      <c r="J116" s="103">
        <v>0</v>
      </c>
      <c r="K116" s="103">
        <v>9520</v>
      </c>
      <c r="L116" s="96"/>
    </row>
    <row r="117" spans="1:12" x14ac:dyDescent="0.3">
      <c r="A117" s="97" t="s">
        <v>336</v>
      </c>
      <c r="B117" s="81" t="s">
        <v>336</v>
      </c>
      <c r="C117" s="82"/>
      <c r="D117" s="82"/>
      <c r="E117" s="82"/>
      <c r="F117" s="82"/>
      <c r="G117" s="98" t="s">
        <v>336</v>
      </c>
      <c r="H117" s="104"/>
      <c r="I117" s="104"/>
      <c r="J117" s="104"/>
      <c r="K117" s="104"/>
      <c r="L117" s="99"/>
    </row>
    <row r="118" spans="1:12" x14ac:dyDescent="0.3">
      <c r="A118" s="89" t="s">
        <v>535</v>
      </c>
      <c r="B118" s="81" t="s">
        <v>336</v>
      </c>
      <c r="C118" s="82"/>
      <c r="D118" s="82"/>
      <c r="E118" s="82"/>
      <c r="F118" s="90" t="s">
        <v>536</v>
      </c>
      <c r="G118" s="91"/>
      <c r="H118" s="102">
        <v>-528093.76</v>
      </c>
      <c r="I118" s="102">
        <v>0</v>
      </c>
      <c r="J118" s="102">
        <v>615.71</v>
      </c>
      <c r="K118" s="102">
        <v>-528709.47</v>
      </c>
      <c r="L118" s="92"/>
    </row>
    <row r="119" spans="1:12" x14ac:dyDescent="0.3">
      <c r="A119" s="94" t="s">
        <v>537</v>
      </c>
      <c r="B119" s="81" t="s">
        <v>336</v>
      </c>
      <c r="C119" s="82"/>
      <c r="D119" s="82"/>
      <c r="E119" s="82"/>
      <c r="F119" s="82"/>
      <c r="G119" s="95" t="s">
        <v>538</v>
      </c>
      <c r="H119" s="103">
        <v>-404775.76</v>
      </c>
      <c r="I119" s="103">
        <v>0</v>
      </c>
      <c r="J119" s="103">
        <v>615.71</v>
      </c>
      <c r="K119" s="103">
        <v>-405391.47</v>
      </c>
      <c r="L119" s="96"/>
    </row>
    <row r="120" spans="1:12" x14ac:dyDescent="0.3">
      <c r="A120" s="94" t="s">
        <v>539</v>
      </c>
      <c r="B120" s="81" t="s">
        <v>336</v>
      </c>
      <c r="C120" s="82"/>
      <c r="D120" s="82"/>
      <c r="E120" s="82"/>
      <c r="F120" s="82"/>
      <c r="G120" s="95" t="s">
        <v>540</v>
      </c>
      <c r="H120" s="103">
        <v>-9520</v>
      </c>
      <c r="I120" s="103">
        <v>0</v>
      </c>
      <c r="J120" s="103">
        <v>0</v>
      </c>
      <c r="K120" s="103">
        <v>-9520</v>
      </c>
      <c r="L120" s="96"/>
    </row>
    <row r="121" spans="1:12" x14ac:dyDescent="0.3">
      <c r="A121" s="94" t="s">
        <v>541</v>
      </c>
      <c r="B121" s="81" t="s">
        <v>336</v>
      </c>
      <c r="C121" s="82"/>
      <c r="D121" s="82"/>
      <c r="E121" s="82"/>
      <c r="F121" s="82"/>
      <c r="G121" s="95" t="s">
        <v>542</v>
      </c>
      <c r="H121" s="103">
        <v>-113798</v>
      </c>
      <c r="I121" s="103">
        <v>0</v>
      </c>
      <c r="J121" s="103">
        <v>0</v>
      </c>
      <c r="K121" s="103">
        <v>-113798</v>
      </c>
      <c r="L121" s="96"/>
    </row>
    <row r="122" spans="1:12" x14ac:dyDescent="0.3">
      <c r="A122" s="97" t="s">
        <v>336</v>
      </c>
      <c r="B122" s="81" t="s">
        <v>336</v>
      </c>
      <c r="C122" s="82"/>
      <c r="D122" s="82"/>
      <c r="E122" s="82"/>
      <c r="F122" s="82"/>
      <c r="G122" s="98" t="s">
        <v>336</v>
      </c>
      <c r="H122" s="104"/>
      <c r="I122" s="104"/>
      <c r="J122" s="104"/>
      <c r="K122" s="104"/>
      <c r="L122" s="99"/>
    </row>
    <row r="123" spans="1:12" x14ac:dyDescent="0.3">
      <c r="A123" s="89" t="s">
        <v>543</v>
      </c>
      <c r="B123" s="81" t="s">
        <v>336</v>
      </c>
      <c r="C123" s="82"/>
      <c r="D123" s="82"/>
      <c r="E123" s="90" t="s">
        <v>544</v>
      </c>
      <c r="F123" s="91"/>
      <c r="G123" s="91"/>
      <c r="H123" s="102">
        <v>81598</v>
      </c>
      <c r="I123" s="102">
        <v>0</v>
      </c>
      <c r="J123" s="102">
        <v>0</v>
      </c>
      <c r="K123" s="102">
        <v>81598</v>
      </c>
      <c r="L123" s="92"/>
    </row>
    <row r="124" spans="1:12" x14ac:dyDescent="0.3">
      <c r="A124" s="89" t="s">
        <v>545</v>
      </c>
      <c r="B124" s="81" t="s">
        <v>336</v>
      </c>
      <c r="C124" s="82"/>
      <c r="D124" s="82"/>
      <c r="E124" s="82"/>
      <c r="F124" s="90" t="s">
        <v>544</v>
      </c>
      <c r="G124" s="91"/>
      <c r="H124" s="102">
        <v>81598</v>
      </c>
      <c r="I124" s="102">
        <v>0</v>
      </c>
      <c r="J124" s="102">
        <v>0</v>
      </c>
      <c r="K124" s="102">
        <v>81598</v>
      </c>
      <c r="L124" s="92"/>
    </row>
    <row r="125" spans="1:12" x14ac:dyDescent="0.3">
      <c r="A125" s="94" t="s">
        <v>546</v>
      </c>
      <c r="B125" s="81" t="s">
        <v>336</v>
      </c>
      <c r="C125" s="82"/>
      <c r="D125" s="82"/>
      <c r="E125" s="82"/>
      <c r="F125" s="82"/>
      <c r="G125" s="95" t="s">
        <v>547</v>
      </c>
      <c r="H125" s="103">
        <v>81598</v>
      </c>
      <c r="I125" s="103">
        <v>0</v>
      </c>
      <c r="J125" s="103">
        <v>0</v>
      </c>
      <c r="K125" s="103">
        <v>81598</v>
      </c>
      <c r="L125" s="96"/>
    </row>
    <row r="126" spans="1:12" x14ac:dyDescent="0.3">
      <c r="A126" s="97" t="s">
        <v>336</v>
      </c>
      <c r="B126" s="81" t="s">
        <v>336</v>
      </c>
      <c r="C126" s="82"/>
      <c r="D126" s="82"/>
      <c r="E126" s="82"/>
      <c r="F126" s="82"/>
      <c r="G126" s="98" t="s">
        <v>336</v>
      </c>
      <c r="H126" s="104"/>
      <c r="I126" s="104"/>
      <c r="J126" s="104"/>
      <c r="K126" s="104"/>
      <c r="L126" s="99"/>
    </row>
    <row r="127" spans="1:12" x14ac:dyDescent="0.3">
      <c r="A127" s="89" t="s">
        <v>548</v>
      </c>
      <c r="B127" s="81" t="s">
        <v>336</v>
      </c>
      <c r="C127" s="82"/>
      <c r="D127" s="90" t="s">
        <v>549</v>
      </c>
      <c r="E127" s="91"/>
      <c r="F127" s="91"/>
      <c r="G127" s="91"/>
      <c r="H127" s="102">
        <v>9654554.6899999995</v>
      </c>
      <c r="I127" s="102">
        <v>0</v>
      </c>
      <c r="J127" s="102">
        <v>0</v>
      </c>
      <c r="K127" s="102">
        <v>9654554.6899999995</v>
      </c>
      <c r="L127" s="92"/>
    </row>
    <row r="128" spans="1:12" x14ac:dyDescent="0.3">
      <c r="A128" s="89" t="s">
        <v>550</v>
      </c>
      <c r="B128" s="81" t="s">
        <v>336</v>
      </c>
      <c r="C128" s="82"/>
      <c r="D128" s="82"/>
      <c r="E128" s="90" t="s">
        <v>549</v>
      </c>
      <c r="F128" s="91"/>
      <c r="G128" s="91"/>
      <c r="H128" s="102">
        <v>9654554.6899999995</v>
      </c>
      <c r="I128" s="102">
        <v>0</v>
      </c>
      <c r="J128" s="102">
        <v>0</v>
      </c>
      <c r="K128" s="102">
        <v>9654554.6899999995</v>
      </c>
      <c r="L128" s="92"/>
    </row>
    <row r="129" spans="1:12" x14ac:dyDescent="0.3">
      <c r="A129" s="89" t="s">
        <v>551</v>
      </c>
      <c r="B129" s="81" t="s">
        <v>336</v>
      </c>
      <c r="C129" s="82"/>
      <c r="D129" s="82"/>
      <c r="E129" s="82"/>
      <c r="F129" s="90" t="s">
        <v>552</v>
      </c>
      <c r="G129" s="91"/>
      <c r="H129" s="102">
        <v>9654554.6899999995</v>
      </c>
      <c r="I129" s="102">
        <v>0</v>
      </c>
      <c r="J129" s="102">
        <v>0</v>
      </c>
      <c r="K129" s="102">
        <v>9654554.6899999995</v>
      </c>
      <c r="L129" s="92"/>
    </row>
    <row r="130" spans="1:12" x14ac:dyDescent="0.3">
      <c r="A130" s="94" t="s">
        <v>553</v>
      </c>
      <c r="B130" s="81" t="s">
        <v>336</v>
      </c>
      <c r="C130" s="82"/>
      <c r="D130" s="82"/>
      <c r="E130" s="82"/>
      <c r="F130" s="82"/>
      <c r="G130" s="95" t="s">
        <v>432</v>
      </c>
      <c r="H130" s="103">
        <v>29585</v>
      </c>
      <c r="I130" s="103">
        <v>0</v>
      </c>
      <c r="J130" s="103">
        <v>0</v>
      </c>
      <c r="K130" s="103">
        <v>29585</v>
      </c>
      <c r="L130" s="96"/>
    </row>
    <row r="131" spans="1:12" x14ac:dyDescent="0.3">
      <c r="A131" s="94" t="s">
        <v>554</v>
      </c>
      <c r="B131" s="81" t="s">
        <v>336</v>
      </c>
      <c r="C131" s="82"/>
      <c r="D131" s="82"/>
      <c r="E131" s="82"/>
      <c r="F131" s="82"/>
      <c r="G131" s="95" t="s">
        <v>555</v>
      </c>
      <c r="H131" s="103">
        <v>1267564.69</v>
      </c>
      <c r="I131" s="103">
        <v>0</v>
      </c>
      <c r="J131" s="103">
        <v>0</v>
      </c>
      <c r="K131" s="103">
        <v>1267564.69</v>
      </c>
      <c r="L131" s="96"/>
    </row>
    <row r="132" spans="1:12" x14ac:dyDescent="0.3">
      <c r="A132" s="94" t="s">
        <v>556</v>
      </c>
      <c r="B132" s="81" t="s">
        <v>336</v>
      </c>
      <c r="C132" s="82"/>
      <c r="D132" s="82"/>
      <c r="E132" s="82"/>
      <c r="F132" s="82"/>
      <c r="G132" s="95" t="s">
        <v>557</v>
      </c>
      <c r="H132" s="103">
        <v>35000</v>
      </c>
      <c r="I132" s="103">
        <v>0</v>
      </c>
      <c r="J132" s="103">
        <v>0</v>
      </c>
      <c r="K132" s="103">
        <v>35000</v>
      </c>
      <c r="L132" s="96"/>
    </row>
    <row r="133" spans="1:12" x14ac:dyDescent="0.3">
      <c r="A133" s="94" t="s">
        <v>558</v>
      </c>
      <c r="B133" s="81" t="s">
        <v>336</v>
      </c>
      <c r="C133" s="82"/>
      <c r="D133" s="82"/>
      <c r="E133" s="82"/>
      <c r="F133" s="82"/>
      <c r="G133" s="95" t="s">
        <v>559</v>
      </c>
      <c r="H133" s="103">
        <v>150000</v>
      </c>
      <c r="I133" s="103">
        <v>0</v>
      </c>
      <c r="J133" s="103">
        <v>0</v>
      </c>
      <c r="K133" s="103">
        <v>150000</v>
      </c>
      <c r="L133" s="96"/>
    </row>
    <row r="134" spans="1:12" x14ac:dyDescent="0.3">
      <c r="A134" s="94" t="s">
        <v>560</v>
      </c>
      <c r="B134" s="81" t="s">
        <v>336</v>
      </c>
      <c r="C134" s="82"/>
      <c r="D134" s="82"/>
      <c r="E134" s="82"/>
      <c r="F134" s="82"/>
      <c r="G134" s="95" t="s">
        <v>561</v>
      </c>
      <c r="H134" s="103">
        <v>8172405</v>
      </c>
      <c r="I134" s="103">
        <v>0</v>
      </c>
      <c r="J134" s="103">
        <v>0</v>
      </c>
      <c r="K134" s="103">
        <v>8172405</v>
      </c>
      <c r="L134" s="96"/>
    </row>
    <row r="135" spans="1:12" x14ac:dyDescent="0.3">
      <c r="A135" s="97" t="s">
        <v>336</v>
      </c>
      <c r="B135" s="81" t="s">
        <v>336</v>
      </c>
      <c r="C135" s="82"/>
      <c r="D135" s="82"/>
      <c r="E135" s="82"/>
      <c r="F135" s="82"/>
      <c r="G135" s="98" t="s">
        <v>336</v>
      </c>
      <c r="H135" s="104"/>
      <c r="I135" s="104"/>
      <c r="J135" s="104"/>
      <c r="K135" s="104"/>
      <c r="L135" s="99"/>
    </row>
    <row r="136" spans="1:12" x14ac:dyDescent="0.3">
      <c r="A136" s="89" t="s">
        <v>562</v>
      </c>
      <c r="B136" s="90" t="s">
        <v>563</v>
      </c>
      <c r="C136" s="91"/>
      <c r="D136" s="91"/>
      <c r="E136" s="91"/>
      <c r="F136" s="91"/>
      <c r="G136" s="91"/>
      <c r="H136" s="102">
        <v>23872019.59</v>
      </c>
      <c r="I136" s="102">
        <v>2826924.35</v>
      </c>
      <c r="J136" s="102">
        <v>2506760.17</v>
      </c>
      <c r="K136" s="102">
        <v>23551855.41</v>
      </c>
      <c r="L136" s="92"/>
    </row>
    <row r="137" spans="1:12" x14ac:dyDescent="0.3">
      <c r="A137" s="89" t="s">
        <v>564</v>
      </c>
      <c r="B137" s="93" t="s">
        <v>336</v>
      </c>
      <c r="C137" s="90" t="s">
        <v>565</v>
      </c>
      <c r="D137" s="91"/>
      <c r="E137" s="91"/>
      <c r="F137" s="91"/>
      <c r="G137" s="91"/>
      <c r="H137" s="102">
        <v>11233887.189999999</v>
      </c>
      <c r="I137" s="102">
        <v>2694907.26</v>
      </c>
      <c r="J137" s="102">
        <v>2285105.7799999998</v>
      </c>
      <c r="K137" s="102">
        <v>10824085.710000001</v>
      </c>
      <c r="L137" s="92"/>
    </row>
    <row r="138" spans="1:12" x14ac:dyDescent="0.3">
      <c r="A138" s="89" t="s">
        <v>566</v>
      </c>
      <c r="B138" s="81" t="s">
        <v>336</v>
      </c>
      <c r="C138" s="82"/>
      <c r="D138" s="90" t="s">
        <v>567</v>
      </c>
      <c r="E138" s="91"/>
      <c r="F138" s="91"/>
      <c r="G138" s="91"/>
      <c r="H138" s="102">
        <v>1160110.94</v>
      </c>
      <c r="I138" s="102">
        <v>1667470.94</v>
      </c>
      <c r="J138" s="102">
        <v>1501954.5</v>
      </c>
      <c r="K138" s="102">
        <v>994594.5</v>
      </c>
      <c r="L138" s="92"/>
    </row>
    <row r="139" spans="1:12" x14ac:dyDescent="0.3">
      <c r="A139" s="89" t="s">
        <v>568</v>
      </c>
      <c r="B139" s="81" t="s">
        <v>336</v>
      </c>
      <c r="C139" s="82"/>
      <c r="D139" s="82"/>
      <c r="E139" s="90" t="s">
        <v>569</v>
      </c>
      <c r="F139" s="91"/>
      <c r="G139" s="91"/>
      <c r="H139" s="102">
        <v>538190.4</v>
      </c>
      <c r="I139" s="102">
        <v>980310.99</v>
      </c>
      <c r="J139" s="102">
        <v>900507.49</v>
      </c>
      <c r="K139" s="102">
        <v>458386.9</v>
      </c>
      <c r="L139" s="92"/>
    </row>
    <row r="140" spans="1:12" x14ac:dyDescent="0.3">
      <c r="A140" s="89" t="s">
        <v>570</v>
      </c>
      <c r="B140" s="81" t="s">
        <v>336</v>
      </c>
      <c r="C140" s="82"/>
      <c r="D140" s="82"/>
      <c r="E140" s="82"/>
      <c r="F140" s="90" t="s">
        <v>569</v>
      </c>
      <c r="G140" s="91"/>
      <c r="H140" s="102">
        <v>538190.4</v>
      </c>
      <c r="I140" s="102">
        <v>980310.99</v>
      </c>
      <c r="J140" s="102">
        <v>900507.49</v>
      </c>
      <c r="K140" s="102">
        <v>458386.9</v>
      </c>
      <c r="L140" s="92"/>
    </row>
    <row r="141" spans="1:12" x14ac:dyDescent="0.3">
      <c r="A141" s="94" t="s">
        <v>571</v>
      </c>
      <c r="B141" s="81" t="s">
        <v>336</v>
      </c>
      <c r="C141" s="82"/>
      <c r="D141" s="82"/>
      <c r="E141" s="82"/>
      <c r="F141" s="82"/>
      <c r="G141" s="95" t="s">
        <v>572</v>
      </c>
      <c r="H141" s="103">
        <v>2426.66</v>
      </c>
      <c r="I141" s="103">
        <v>388567.39</v>
      </c>
      <c r="J141" s="103">
        <v>386994.06</v>
      </c>
      <c r="K141" s="103">
        <v>853.33</v>
      </c>
      <c r="L141" s="96"/>
    </row>
    <row r="142" spans="1:12" x14ac:dyDescent="0.3">
      <c r="A142" s="94" t="s">
        <v>573</v>
      </c>
      <c r="B142" s="81" t="s">
        <v>336</v>
      </c>
      <c r="C142" s="82"/>
      <c r="D142" s="82"/>
      <c r="E142" s="82"/>
      <c r="F142" s="82"/>
      <c r="G142" s="95" t="s">
        <v>574</v>
      </c>
      <c r="H142" s="103">
        <v>412135.03</v>
      </c>
      <c r="I142" s="103">
        <v>412135.03</v>
      </c>
      <c r="J142" s="103">
        <v>299724.49</v>
      </c>
      <c r="K142" s="103">
        <v>299724.49</v>
      </c>
      <c r="L142" s="96"/>
    </row>
    <row r="143" spans="1:12" x14ac:dyDescent="0.3">
      <c r="A143" s="94" t="s">
        <v>575</v>
      </c>
      <c r="B143" s="81" t="s">
        <v>336</v>
      </c>
      <c r="C143" s="82"/>
      <c r="D143" s="82"/>
      <c r="E143" s="82"/>
      <c r="F143" s="82"/>
      <c r="G143" s="95" t="s">
        <v>576</v>
      </c>
      <c r="H143" s="103">
        <v>83442.59</v>
      </c>
      <c r="I143" s="103">
        <v>83442.59</v>
      </c>
      <c r="J143" s="103">
        <v>112016.83</v>
      </c>
      <c r="K143" s="103">
        <v>112016.83</v>
      </c>
      <c r="L143" s="96"/>
    </row>
    <row r="144" spans="1:12" x14ac:dyDescent="0.3">
      <c r="A144" s="94" t="s">
        <v>577</v>
      </c>
      <c r="B144" s="81" t="s">
        <v>336</v>
      </c>
      <c r="C144" s="82"/>
      <c r="D144" s="82"/>
      <c r="E144" s="82"/>
      <c r="F144" s="82"/>
      <c r="G144" s="95" t="s">
        <v>578</v>
      </c>
      <c r="H144" s="103">
        <v>0</v>
      </c>
      <c r="I144" s="103">
        <v>853.88</v>
      </c>
      <c r="J144" s="103">
        <v>853.88</v>
      </c>
      <c r="K144" s="103">
        <v>0</v>
      </c>
      <c r="L144" s="96"/>
    </row>
    <row r="145" spans="1:12" x14ac:dyDescent="0.3">
      <c r="A145" s="94" t="s">
        <v>1045</v>
      </c>
      <c r="B145" s="81" t="s">
        <v>336</v>
      </c>
      <c r="C145" s="82"/>
      <c r="D145" s="82"/>
      <c r="E145" s="82"/>
      <c r="F145" s="82"/>
      <c r="G145" s="95" t="s">
        <v>1046</v>
      </c>
      <c r="H145" s="103">
        <v>0</v>
      </c>
      <c r="I145" s="103">
        <v>1500.01</v>
      </c>
      <c r="J145" s="103">
        <v>1500.01</v>
      </c>
      <c r="K145" s="103">
        <v>0</v>
      </c>
      <c r="L145" s="96"/>
    </row>
    <row r="146" spans="1:12" x14ac:dyDescent="0.3">
      <c r="A146" s="94" t="s">
        <v>579</v>
      </c>
      <c r="B146" s="81" t="s">
        <v>336</v>
      </c>
      <c r="C146" s="82"/>
      <c r="D146" s="82"/>
      <c r="E146" s="82"/>
      <c r="F146" s="82"/>
      <c r="G146" s="95" t="s">
        <v>580</v>
      </c>
      <c r="H146" s="103">
        <v>40186.120000000003</v>
      </c>
      <c r="I146" s="103">
        <v>93812.09</v>
      </c>
      <c r="J146" s="103">
        <v>99418.22</v>
      </c>
      <c r="K146" s="103">
        <v>45792.25</v>
      </c>
      <c r="L146" s="96"/>
    </row>
    <row r="147" spans="1:12" x14ac:dyDescent="0.3">
      <c r="A147" s="97" t="s">
        <v>336</v>
      </c>
      <c r="B147" s="81" t="s">
        <v>336</v>
      </c>
      <c r="C147" s="82"/>
      <c r="D147" s="82"/>
      <c r="E147" s="82"/>
      <c r="F147" s="82"/>
      <c r="G147" s="98" t="s">
        <v>336</v>
      </c>
      <c r="H147" s="104"/>
      <c r="I147" s="104"/>
      <c r="J147" s="104"/>
      <c r="K147" s="104"/>
      <c r="L147" s="99"/>
    </row>
    <row r="148" spans="1:12" x14ac:dyDescent="0.3">
      <c r="A148" s="89" t="s">
        <v>581</v>
      </c>
      <c r="B148" s="81" t="s">
        <v>336</v>
      </c>
      <c r="C148" s="82"/>
      <c r="D148" s="82"/>
      <c r="E148" s="90" t="s">
        <v>582</v>
      </c>
      <c r="F148" s="91"/>
      <c r="G148" s="91"/>
      <c r="H148" s="102">
        <v>125996.75</v>
      </c>
      <c r="I148" s="102">
        <v>126045.37</v>
      </c>
      <c r="J148" s="102">
        <v>131479.56</v>
      </c>
      <c r="K148" s="102">
        <v>131430.94</v>
      </c>
      <c r="L148" s="92"/>
    </row>
    <row r="149" spans="1:12" x14ac:dyDescent="0.3">
      <c r="A149" s="89" t="s">
        <v>583</v>
      </c>
      <c r="B149" s="81" t="s">
        <v>336</v>
      </c>
      <c r="C149" s="82"/>
      <c r="D149" s="82"/>
      <c r="E149" s="82"/>
      <c r="F149" s="90" t="s">
        <v>582</v>
      </c>
      <c r="G149" s="91"/>
      <c r="H149" s="102">
        <v>125996.75</v>
      </c>
      <c r="I149" s="102">
        <v>126045.37</v>
      </c>
      <c r="J149" s="102">
        <v>131479.56</v>
      </c>
      <c r="K149" s="102">
        <v>131430.94</v>
      </c>
      <c r="L149" s="92"/>
    </row>
    <row r="150" spans="1:12" x14ac:dyDescent="0.3">
      <c r="A150" s="94" t="s">
        <v>584</v>
      </c>
      <c r="B150" s="81" t="s">
        <v>336</v>
      </c>
      <c r="C150" s="82"/>
      <c r="D150" s="82"/>
      <c r="E150" s="82"/>
      <c r="F150" s="82"/>
      <c r="G150" s="95" t="s">
        <v>585</v>
      </c>
      <c r="H150" s="103">
        <v>100020.64</v>
      </c>
      <c r="I150" s="103">
        <v>100069.26</v>
      </c>
      <c r="J150" s="103">
        <v>104502.01</v>
      </c>
      <c r="K150" s="103">
        <v>104453.39</v>
      </c>
      <c r="L150" s="96"/>
    </row>
    <row r="151" spans="1:12" x14ac:dyDescent="0.3">
      <c r="A151" s="94" t="s">
        <v>586</v>
      </c>
      <c r="B151" s="81" t="s">
        <v>336</v>
      </c>
      <c r="C151" s="82"/>
      <c r="D151" s="82"/>
      <c r="E151" s="82"/>
      <c r="F151" s="82"/>
      <c r="G151" s="95" t="s">
        <v>587</v>
      </c>
      <c r="H151" s="103">
        <v>22674.71</v>
      </c>
      <c r="I151" s="103">
        <v>22674.71</v>
      </c>
      <c r="J151" s="103">
        <v>23492.38</v>
      </c>
      <c r="K151" s="103">
        <v>23492.38</v>
      </c>
      <c r="L151" s="96"/>
    </row>
    <row r="152" spans="1:12" x14ac:dyDescent="0.3">
      <c r="A152" s="94" t="s">
        <v>588</v>
      </c>
      <c r="B152" s="81" t="s">
        <v>336</v>
      </c>
      <c r="C152" s="82"/>
      <c r="D152" s="82"/>
      <c r="E152" s="82"/>
      <c r="F152" s="82"/>
      <c r="G152" s="95" t="s">
        <v>589</v>
      </c>
      <c r="H152" s="103">
        <v>2706.53</v>
      </c>
      <c r="I152" s="103">
        <v>2706.53</v>
      </c>
      <c r="J152" s="103">
        <v>2931.61</v>
      </c>
      <c r="K152" s="103">
        <v>2931.61</v>
      </c>
      <c r="L152" s="96"/>
    </row>
    <row r="153" spans="1:12" x14ac:dyDescent="0.3">
      <c r="A153" s="94" t="s">
        <v>590</v>
      </c>
      <c r="B153" s="81" t="s">
        <v>336</v>
      </c>
      <c r="C153" s="82"/>
      <c r="D153" s="82"/>
      <c r="E153" s="82"/>
      <c r="F153" s="82"/>
      <c r="G153" s="95" t="s">
        <v>591</v>
      </c>
      <c r="H153" s="103">
        <v>594.87</v>
      </c>
      <c r="I153" s="103">
        <v>594.87</v>
      </c>
      <c r="J153" s="103">
        <v>553.55999999999995</v>
      </c>
      <c r="K153" s="103">
        <v>553.55999999999995</v>
      </c>
      <c r="L153" s="96"/>
    </row>
    <row r="154" spans="1:12" x14ac:dyDescent="0.3">
      <c r="A154" s="97" t="s">
        <v>336</v>
      </c>
      <c r="B154" s="81" t="s">
        <v>336</v>
      </c>
      <c r="C154" s="82"/>
      <c r="D154" s="82"/>
      <c r="E154" s="82"/>
      <c r="F154" s="82"/>
      <c r="G154" s="98" t="s">
        <v>336</v>
      </c>
      <c r="H154" s="104"/>
      <c r="I154" s="104"/>
      <c r="J154" s="104"/>
      <c r="K154" s="104"/>
      <c r="L154" s="99"/>
    </row>
    <row r="155" spans="1:12" x14ac:dyDescent="0.3">
      <c r="A155" s="89" t="s">
        <v>592</v>
      </c>
      <c r="B155" s="81" t="s">
        <v>336</v>
      </c>
      <c r="C155" s="82"/>
      <c r="D155" s="82"/>
      <c r="E155" s="90" t="s">
        <v>593</v>
      </c>
      <c r="F155" s="91"/>
      <c r="G155" s="91"/>
      <c r="H155" s="102">
        <v>211531.39</v>
      </c>
      <c r="I155" s="102">
        <v>48428.88</v>
      </c>
      <c r="J155" s="102">
        <v>27094.05</v>
      </c>
      <c r="K155" s="102">
        <v>190196.56</v>
      </c>
      <c r="L155" s="92"/>
    </row>
    <row r="156" spans="1:12" x14ac:dyDescent="0.3">
      <c r="A156" s="89" t="s">
        <v>594</v>
      </c>
      <c r="B156" s="81" t="s">
        <v>336</v>
      </c>
      <c r="C156" s="82"/>
      <c r="D156" s="82"/>
      <c r="E156" s="82"/>
      <c r="F156" s="90" t="s">
        <v>593</v>
      </c>
      <c r="G156" s="91"/>
      <c r="H156" s="102">
        <v>50939.96</v>
      </c>
      <c r="I156" s="102">
        <v>48428.88</v>
      </c>
      <c r="J156" s="102">
        <v>27094.05</v>
      </c>
      <c r="K156" s="102">
        <v>29605.13</v>
      </c>
      <c r="L156" s="92"/>
    </row>
    <row r="157" spans="1:12" x14ac:dyDescent="0.3">
      <c r="A157" s="94" t="s">
        <v>595</v>
      </c>
      <c r="B157" s="81" t="s">
        <v>336</v>
      </c>
      <c r="C157" s="82"/>
      <c r="D157" s="82"/>
      <c r="E157" s="82"/>
      <c r="F157" s="82"/>
      <c r="G157" s="95" t="s">
        <v>596</v>
      </c>
      <c r="H157" s="103">
        <v>17752.349999999999</v>
      </c>
      <c r="I157" s="103">
        <v>17768.12</v>
      </c>
      <c r="J157" s="103">
        <v>12033.75</v>
      </c>
      <c r="K157" s="103">
        <v>12017.98</v>
      </c>
      <c r="L157" s="96"/>
    </row>
    <row r="158" spans="1:12" x14ac:dyDescent="0.3">
      <c r="A158" s="94" t="s">
        <v>597</v>
      </c>
      <c r="B158" s="81" t="s">
        <v>336</v>
      </c>
      <c r="C158" s="82"/>
      <c r="D158" s="82"/>
      <c r="E158" s="82"/>
      <c r="F158" s="82"/>
      <c r="G158" s="95" t="s">
        <v>598</v>
      </c>
      <c r="H158" s="103">
        <v>1182.68</v>
      </c>
      <c r="I158" s="103">
        <v>1182.68</v>
      </c>
      <c r="J158" s="103">
        <v>827.92</v>
      </c>
      <c r="K158" s="103">
        <v>827.92</v>
      </c>
      <c r="L158" s="96"/>
    </row>
    <row r="159" spans="1:12" x14ac:dyDescent="0.3">
      <c r="A159" s="94" t="s">
        <v>599</v>
      </c>
      <c r="B159" s="81" t="s">
        <v>336</v>
      </c>
      <c r="C159" s="82"/>
      <c r="D159" s="82"/>
      <c r="E159" s="82"/>
      <c r="F159" s="82"/>
      <c r="G159" s="95" t="s">
        <v>600</v>
      </c>
      <c r="H159" s="103">
        <v>7738.32</v>
      </c>
      <c r="I159" s="103">
        <v>5211.47</v>
      </c>
      <c r="J159" s="103">
        <v>3427.72</v>
      </c>
      <c r="K159" s="103">
        <v>5954.57</v>
      </c>
      <c r="L159" s="96"/>
    </row>
    <row r="160" spans="1:12" x14ac:dyDescent="0.3">
      <c r="A160" s="94" t="s">
        <v>601</v>
      </c>
      <c r="B160" s="81" t="s">
        <v>336</v>
      </c>
      <c r="C160" s="82"/>
      <c r="D160" s="82"/>
      <c r="E160" s="82"/>
      <c r="F160" s="82"/>
      <c r="G160" s="95" t="s">
        <v>602</v>
      </c>
      <c r="H160" s="103">
        <v>21932.17</v>
      </c>
      <c r="I160" s="103">
        <v>21932.17</v>
      </c>
      <c r="J160" s="103">
        <v>5380.87</v>
      </c>
      <c r="K160" s="103">
        <v>5380.87</v>
      </c>
      <c r="L160" s="96"/>
    </row>
    <row r="161" spans="1:12" x14ac:dyDescent="0.3">
      <c r="A161" s="94" t="s">
        <v>603</v>
      </c>
      <c r="B161" s="81" t="s">
        <v>336</v>
      </c>
      <c r="C161" s="82"/>
      <c r="D161" s="82"/>
      <c r="E161" s="82"/>
      <c r="F161" s="82"/>
      <c r="G161" s="95" t="s">
        <v>604</v>
      </c>
      <c r="H161" s="103">
        <v>2238.4899999999998</v>
      </c>
      <c r="I161" s="103">
        <v>2238.4899999999998</v>
      </c>
      <c r="J161" s="103">
        <v>4485.51</v>
      </c>
      <c r="K161" s="103">
        <v>4485.51</v>
      </c>
      <c r="L161" s="96"/>
    </row>
    <row r="162" spans="1:12" x14ac:dyDescent="0.3">
      <c r="A162" s="94" t="s">
        <v>605</v>
      </c>
      <c r="B162" s="81" t="s">
        <v>336</v>
      </c>
      <c r="C162" s="82"/>
      <c r="D162" s="82"/>
      <c r="E162" s="82"/>
      <c r="F162" s="82"/>
      <c r="G162" s="95" t="s">
        <v>606</v>
      </c>
      <c r="H162" s="103">
        <v>95.95</v>
      </c>
      <c r="I162" s="103">
        <v>95.95</v>
      </c>
      <c r="J162" s="103">
        <v>89.29</v>
      </c>
      <c r="K162" s="103">
        <v>89.29</v>
      </c>
      <c r="L162" s="96"/>
    </row>
    <row r="163" spans="1:12" x14ac:dyDescent="0.3">
      <c r="A163" s="94" t="s">
        <v>607</v>
      </c>
      <c r="B163" s="81" t="s">
        <v>336</v>
      </c>
      <c r="C163" s="82"/>
      <c r="D163" s="82"/>
      <c r="E163" s="82"/>
      <c r="F163" s="82"/>
      <c r="G163" s="95" t="s">
        <v>608</v>
      </c>
      <c r="H163" s="103">
        <v>0</v>
      </c>
      <c r="I163" s="103">
        <v>0</v>
      </c>
      <c r="J163" s="103">
        <v>848.99</v>
      </c>
      <c r="K163" s="103">
        <v>848.99</v>
      </c>
      <c r="L163" s="96"/>
    </row>
    <row r="164" spans="1:12" x14ac:dyDescent="0.3">
      <c r="A164" s="97" t="s">
        <v>336</v>
      </c>
      <c r="B164" s="81" t="s">
        <v>336</v>
      </c>
      <c r="C164" s="82"/>
      <c r="D164" s="82"/>
      <c r="E164" s="82"/>
      <c r="F164" s="82"/>
      <c r="G164" s="98" t="s">
        <v>336</v>
      </c>
      <c r="H164" s="104"/>
      <c r="I164" s="104"/>
      <c r="J164" s="104"/>
      <c r="K164" s="104"/>
      <c r="L164" s="99"/>
    </row>
    <row r="165" spans="1:12" x14ac:dyDescent="0.3">
      <c r="A165" s="89" t="s">
        <v>609</v>
      </c>
      <c r="B165" s="81" t="s">
        <v>336</v>
      </c>
      <c r="C165" s="82"/>
      <c r="D165" s="82"/>
      <c r="E165" s="82"/>
      <c r="F165" s="90" t="s">
        <v>610</v>
      </c>
      <c r="G165" s="91"/>
      <c r="H165" s="102">
        <v>160591.43</v>
      </c>
      <c r="I165" s="102">
        <v>0</v>
      </c>
      <c r="J165" s="102">
        <v>0</v>
      </c>
      <c r="K165" s="102">
        <v>160591.43</v>
      </c>
      <c r="L165" s="92"/>
    </row>
    <row r="166" spans="1:12" x14ac:dyDescent="0.3">
      <c r="A166" s="94" t="s">
        <v>611</v>
      </c>
      <c r="B166" s="81" t="s">
        <v>336</v>
      </c>
      <c r="C166" s="82"/>
      <c r="D166" s="82"/>
      <c r="E166" s="82"/>
      <c r="F166" s="82"/>
      <c r="G166" s="95" t="s">
        <v>612</v>
      </c>
      <c r="H166" s="103">
        <v>145306.23999999999</v>
      </c>
      <c r="I166" s="103">
        <v>0</v>
      </c>
      <c r="J166" s="103">
        <v>0</v>
      </c>
      <c r="K166" s="103">
        <v>145306.23999999999</v>
      </c>
      <c r="L166" s="96"/>
    </row>
    <row r="167" spans="1:12" x14ac:dyDescent="0.3">
      <c r="A167" s="94" t="s">
        <v>613</v>
      </c>
      <c r="B167" s="81" t="s">
        <v>336</v>
      </c>
      <c r="C167" s="82"/>
      <c r="D167" s="82"/>
      <c r="E167" s="82"/>
      <c r="F167" s="82"/>
      <c r="G167" s="95" t="s">
        <v>614</v>
      </c>
      <c r="H167" s="103">
        <v>15285.19</v>
      </c>
      <c r="I167" s="103">
        <v>0</v>
      </c>
      <c r="J167" s="103">
        <v>0</v>
      </c>
      <c r="K167" s="103">
        <v>15285.19</v>
      </c>
      <c r="L167" s="96"/>
    </row>
    <row r="168" spans="1:12" x14ac:dyDescent="0.3">
      <c r="A168" s="97" t="s">
        <v>336</v>
      </c>
      <c r="B168" s="81" t="s">
        <v>336</v>
      </c>
      <c r="C168" s="82"/>
      <c r="D168" s="82"/>
      <c r="E168" s="82"/>
      <c r="F168" s="82"/>
      <c r="G168" s="98" t="s">
        <v>336</v>
      </c>
      <c r="H168" s="104"/>
      <c r="I168" s="104"/>
      <c r="J168" s="104"/>
      <c r="K168" s="104"/>
      <c r="L168" s="99"/>
    </row>
    <row r="169" spans="1:12" x14ac:dyDescent="0.3">
      <c r="A169" s="89" t="s">
        <v>615</v>
      </c>
      <c r="B169" s="81" t="s">
        <v>336</v>
      </c>
      <c r="C169" s="82"/>
      <c r="D169" s="82"/>
      <c r="E169" s="90" t="s">
        <v>616</v>
      </c>
      <c r="F169" s="91"/>
      <c r="G169" s="91"/>
      <c r="H169" s="102">
        <v>284392.40000000002</v>
      </c>
      <c r="I169" s="102">
        <v>512685.7</v>
      </c>
      <c r="J169" s="102">
        <v>442873.4</v>
      </c>
      <c r="K169" s="102">
        <v>214580.1</v>
      </c>
      <c r="L169" s="92"/>
    </row>
    <row r="170" spans="1:12" x14ac:dyDescent="0.3">
      <c r="A170" s="89" t="s">
        <v>617</v>
      </c>
      <c r="B170" s="81" t="s">
        <v>336</v>
      </c>
      <c r="C170" s="82"/>
      <c r="D170" s="82"/>
      <c r="E170" s="82"/>
      <c r="F170" s="90" t="s">
        <v>616</v>
      </c>
      <c r="G170" s="91"/>
      <c r="H170" s="102">
        <v>284392.40000000002</v>
      </c>
      <c r="I170" s="102">
        <v>512685.7</v>
      </c>
      <c r="J170" s="102">
        <v>442873.4</v>
      </c>
      <c r="K170" s="102">
        <v>214580.1</v>
      </c>
      <c r="L170" s="92"/>
    </row>
    <row r="171" spans="1:12" x14ac:dyDescent="0.3">
      <c r="A171" s="94" t="s">
        <v>618</v>
      </c>
      <c r="B171" s="81" t="s">
        <v>336</v>
      </c>
      <c r="C171" s="82"/>
      <c r="D171" s="82"/>
      <c r="E171" s="82"/>
      <c r="F171" s="82"/>
      <c r="G171" s="95" t="s">
        <v>619</v>
      </c>
      <c r="H171" s="103">
        <v>284392.40000000002</v>
      </c>
      <c r="I171" s="103">
        <v>512685.7</v>
      </c>
      <c r="J171" s="103">
        <v>442873.4</v>
      </c>
      <c r="K171" s="103">
        <v>214580.1</v>
      </c>
      <c r="L171" s="96"/>
    </row>
    <row r="172" spans="1:12" x14ac:dyDescent="0.3">
      <c r="A172" s="97" t="s">
        <v>336</v>
      </c>
      <c r="B172" s="81" t="s">
        <v>336</v>
      </c>
      <c r="C172" s="82"/>
      <c r="D172" s="82"/>
      <c r="E172" s="82"/>
      <c r="F172" s="82"/>
      <c r="G172" s="98" t="s">
        <v>336</v>
      </c>
      <c r="H172" s="104"/>
      <c r="I172" s="104"/>
      <c r="J172" s="104"/>
      <c r="K172" s="104"/>
      <c r="L172" s="99"/>
    </row>
    <row r="173" spans="1:12" x14ac:dyDescent="0.3">
      <c r="A173" s="89" t="s">
        <v>626</v>
      </c>
      <c r="B173" s="81" t="s">
        <v>336</v>
      </c>
      <c r="C173" s="82"/>
      <c r="D173" s="90" t="s">
        <v>627</v>
      </c>
      <c r="E173" s="91"/>
      <c r="F173" s="91"/>
      <c r="G173" s="91"/>
      <c r="H173" s="102">
        <v>10073776.25</v>
      </c>
      <c r="I173" s="102">
        <v>1027436.32</v>
      </c>
      <c r="J173" s="102">
        <v>783151.28</v>
      </c>
      <c r="K173" s="102">
        <v>9829491.2100000009</v>
      </c>
      <c r="L173" s="92"/>
    </row>
    <row r="174" spans="1:12" x14ac:dyDescent="0.3">
      <c r="A174" s="89" t="s">
        <v>628</v>
      </c>
      <c r="B174" s="81" t="s">
        <v>336</v>
      </c>
      <c r="C174" s="82"/>
      <c r="D174" s="82"/>
      <c r="E174" s="90" t="s">
        <v>627</v>
      </c>
      <c r="F174" s="91"/>
      <c r="G174" s="91"/>
      <c r="H174" s="102">
        <v>10073776.25</v>
      </c>
      <c r="I174" s="102">
        <v>1027436.32</v>
      </c>
      <c r="J174" s="102">
        <v>783151.28</v>
      </c>
      <c r="K174" s="102">
        <v>9829491.2100000009</v>
      </c>
      <c r="L174" s="92"/>
    </row>
    <row r="175" spans="1:12" x14ac:dyDescent="0.3">
      <c r="A175" s="89" t="s">
        <v>629</v>
      </c>
      <c r="B175" s="81" t="s">
        <v>336</v>
      </c>
      <c r="C175" s="82"/>
      <c r="D175" s="82"/>
      <c r="E175" s="82"/>
      <c r="F175" s="90" t="s">
        <v>627</v>
      </c>
      <c r="G175" s="91"/>
      <c r="H175" s="102">
        <v>10073776.25</v>
      </c>
      <c r="I175" s="102">
        <v>1027436.32</v>
      </c>
      <c r="J175" s="102">
        <v>783151.28</v>
      </c>
      <c r="K175" s="102">
        <v>9829491.2100000009</v>
      </c>
      <c r="L175" s="92"/>
    </row>
    <row r="176" spans="1:12" x14ac:dyDescent="0.3">
      <c r="A176" s="94" t="s">
        <v>630</v>
      </c>
      <c r="B176" s="81" t="s">
        <v>336</v>
      </c>
      <c r="C176" s="82"/>
      <c r="D176" s="82"/>
      <c r="E176" s="82"/>
      <c r="F176" s="82"/>
      <c r="G176" s="95" t="s">
        <v>631</v>
      </c>
      <c r="H176" s="103">
        <v>10073776.25</v>
      </c>
      <c r="I176" s="103">
        <v>1027436.32</v>
      </c>
      <c r="J176" s="103">
        <v>783151.28</v>
      </c>
      <c r="K176" s="103">
        <v>9829491.2100000009</v>
      </c>
      <c r="L176" s="96"/>
    </row>
    <row r="177" spans="1:12" x14ac:dyDescent="0.3">
      <c r="A177" s="89" t="s">
        <v>336</v>
      </c>
      <c r="B177" s="81" t="s">
        <v>336</v>
      </c>
      <c r="C177" s="82"/>
      <c r="D177" s="90" t="s">
        <v>336</v>
      </c>
      <c r="E177" s="91"/>
      <c r="F177" s="91"/>
      <c r="G177" s="91"/>
      <c r="H177" s="101"/>
      <c r="I177" s="101"/>
      <c r="J177" s="101"/>
      <c r="K177" s="101"/>
      <c r="L177" s="91"/>
    </row>
    <row r="178" spans="1:12" x14ac:dyDescent="0.3">
      <c r="A178" s="89" t="s">
        <v>632</v>
      </c>
      <c r="B178" s="93" t="s">
        <v>336</v>
      </c>
      <c r="C178" s="90" t="s">
        <v>633</v>
      </c>
      <c r="D178" s="91"/>
      <c r="E178" s="91"/>
      <c r="F178" s="91"/>
      <c r="G178" s="91"/>
      <c r="H178" s="102">
        <v>12638132.4</v>
      </c>
      <c r="I178" s="102">
        <v>132017.09</v>
      </c>
      <c r="J178" s="102">
        <v>221654.39</v>
      </c>
      <c r="K178" s="102">
        <v>12727769.699999999</v>
      </c>
      <c r="L178" s="92"/>
    </row>
    <row r="179" spans="1:12" x14ac:dyDescent="0.3">
      <c r="A179" s="89" t="s">
        <v>634</v>
      </c>
      <c r="B179" s="81" t="s">
        <v>336</v>
      </c>
      <c r="C179" s="82"/>
      <c r="D179" s="90" t="s">
        <v>635</v>
      </c>
      <c r="E179" s="91"/>
      <c r="F179" s="91"/>
      <c r="G179" s="91"/>
      <c r="H179" s="102">
        <v>2983577.71</v>
      </c>
      <c r="I179" s="102">
        <v>132017.09</v>
      </c>
      <c r="J179" s="102">
        <v>221654.39</v>
      </c>
      <c r="K179" s="102">
        <v>3073215.01</v>
      </c>
      <c r="L179" s="92"/>
    </row>
    <row r="180" spans="1:12" x14ac:dyDescent="0.3">
      <c r="A180" s="89" t="s">
        <v>636</v>
      </c>
      <c r="B180" s="81" t="s">
        <v>336</v>
      </c>
      <c r="C180" s="82"/>
      <c r="D180" s="82"/>
      <c r="E180" s="90" t="s">
        <v>637</v>
      </c>
      <c r="F180" s="91"/>
      <c r="G180" s="91"/>
      <c r="H180" s="102">
        <v>2230196.44</v>
      </c>
      <c r="I180" s="102">
        <v>93542.2</v>
      </c>
      <c r="J180" s="102">
        <v>221288.7</v>
      </c>
      <c r="K180" s="102">
        <v>2357942.94</v>
      </c>
      <c r="L180" s="92"/>
    </row>
    <row r="181" spans="1:12" x14ac:dyDescent="0.3">
      <c r="A181" s="89" t="s">
        <v>638</v>
      </c>
      <c r="B181" s="81" t="s">
        <v>336</v>
      </c>
      <c r="C181" s="82"/>
      <c r="D181" s="82"/>
      <c r="E181" s="82"/>
      <c r="F181" s="90" t="s">
        <v>637</v>
      </c>
      <c r="G181" s="91"/>
      <c r="H181" s="102">
        <v>2230196.44</v>
      </c>
      <c r="I181" s="102">
        <v>93542.2</v>
      </c>
      <c r="J181" s="102">
        <v>221288.7</v>
      </c>
      <c r="K181" s="102">
        <v>2357942.94</v>
      </c>
      <c r="L181" s="92"/>
    </row>
    <row r="182" spans="1:12" x14ac:dyDescent="0.3">
      <c r="A182" s="94" t="s">
        <v>639</v>
      </c>
      <c r="B182" s="81" t="s">
        <v>336</v>
      </c>
      <c r="C182" s="82"/>
      <c r="D182" s="82"/>
      <c r="E182" s="82"/>
      <c r="F182" s="82"/>
      <c r="G182" s="95" t="s">
        <v>640</v>
      </c>
      <c r="H182" s="103">
        <v>2006175.84</v>
      </c>
      <c r="I182" s="103">
        <v>86709.92</v>
      </c>
      <c r="J182" s="103">
        <v>0</v>
      </c>
      <c r="K182" s="103">
        <v>1919465.92</v>
      </c>
      <c r="L182" s="96"/>
    </row>
    <row r="183" spans="1:12" x14ac:dyDescent="0.3">
      <c r="A183" s="94" t="s">
        <v>1047</v>
      </c>
      <c r="B183" s="81" t="s">
        <v>336</v>
      </c>
      <c r="C183" s="82"/>
      <c r="D183" s="82"/>
      <c r="E183" s="82"/>
      <c r="F183" s="82"/>
      <c r="G183" s="95" t="s">
        <v>1048</v>
      </c>
      <c r="H183" s="103">
        <v>10226.950000000001</v>
      </c>
      <c r="I183" s="103">
        <v>2866.68</v>
      </c>
      <c r="J183" s="103">
        <v>0</v>
      </c>
      <c r="K183" s="103">
        <v>7360.27</v>
      </c>
      <c r="L183" s="96"/>
    </row>
    <row r="184" spans="1:12" x14ac:dyDescent="0.3">
      <c r="A184" s="94" t="s">
        <v>641</v>
      </c>
      <c r="B184" s="81" t="s">
        <v>336</v>
      </c>
      <c r="C184" s="82"/>
      <c r="D184" s="82"/>
      <c r="E184" s="82"/>
      <c r="F184" s="82"/>
      <c r="G184" s="95" t="s">
        <v>642</v>
      </c>
      <c r="H184" s="103">
        <v>150744.32000000001</v>
      </c>
      <c r="I184" s="103">
        <v>2885.98</v>
      </c>
      <c r="J184" s="103">
        <v>0</v>
      </c>
      <c r="K184" s="103">
        <v>147858.34</v>
      </c>
      <c r="L184" s="96"/>
    </row>
    <row r="185" spans="1:12" x14ac:dyDescent="0.3">
      <c r="A185" s="94" t="s">
        <v>643</v>
      </c>
      <c r="B185" s="81" t="s">
        <v>336</v>
      </c>
      <c r="C185" s="82"/>
      <c r="D185" s="82"/>
      <c r="E185" s="82"/>
      <c r="F185" s="82"/>
      <c r="G185" s="95" t="s">
        <v>644</v>
      </c>
      <c r="H185" s="103">
        <v>63049.33</v>
      </c>
      <c r="I185" s="103">
        <v>1079.6199999999999</v>
      </c>
      <c r="J185" s="103">
        <v>0</v>
      </c>
      <c r="K185" s="103">
        <v>61969.71</v>
      </c>
      <c r="L185" s="96"/>
    </row>
    <row r="186" spans="1:12" x14ac:dyDescent="0.3">
      <c r="A186" s="94" t="s">
        <v>645</v>
      </c>
      <c r="B186" s="81" t="s">
        <v>336</v>
      </c>
      <c r="C186" s="82"/>
      <c r="D186" s="82"/>
      <c r="E186" s="82"/>
      <c r="F186" s="82"/>
      <c r="G186" s="95" t="s">
        <v>646</v>
      </c>
      <c r="H186" s="103">
        <v>0</v>
      </c>
      <c r="I186" s="103">
        <v>0</v>
      </c>
      <c r="J186" s="103">
        <v>101288.7</v>
      </c>
      <c r="K186" s="103">
        <v>101288.7</v>
      </c>
      <c r="L186" s="96"/>
    </row>
    <row r="187" spans="1:12" x14ac:dyDescent="0.3">
      <c r="A187" s="94" t="s">
        <v>647</v>
      </c>
      <c r="B187" s="81" t="s">
        <v>336</v>
      </c>
      <c r="C187" s="82"/>
      <c r="D187" s="82"/>
      <c r="E187" s="82"/>
      <c r="F187" s="82"/>
      <c r="G187" s="95" t="s">
        <v>648</v>
      </c>
      <c r="H187" s="103">
        <v>0</v>
      </c>
      <c r="I187" s="103">
        <v>0</v>
      </c>
      <c r="J187" s="103">
        <v>120000</v>
      </c>
      <c r="K187" s="103">
        <v>120000</v>
      </c>
      <c r="L187" s="96"/>
    </row>
    <row r="188" spans="1:12" x14ac:dyDescent="0.3">
      <c r="A188" s="97" t="s">
        <v>336</v>
      </c>
      <c r="B188" s="81" t="s">
        <v>336</v>
      </c>
      <c r="C188" s="82"/>
      <c r="D188" s="82"/>
      <c r="E188" s="82"/>
      <c r="F188" s="82"/>
      <c r="G188" s="98" t="s">
        <v>336</v>
      </c>
      <c r="H188" s="104"/>
      <c r="I188" s="104"/>
      <c r="J188" s="104"/>
      <c r="K188" s="104"/>
      <c r="L188" s="99"/>
    </row>
    <row r="189" spans="1:12" x14ac:dyDescent="0.3">
      <c r="A189" s="89" t="s">
        <v>649</v>
      </c>
      <c r="B189" s="81" t="s">
        <v>336</v>
      </c>
      <c r="C189" s="82"/>
      <c r="D189" s="82"/>
      <c r="E189" s="90" t="s">
        <v>650</v>
      </c>
      <c r="F189" s="91"/>
      <c r="G189" s="91"/>
      <c r="H189" s="102">
        <v>646241.12</v>
      </c>
      <c r="I189" s="102">
        <v>23474.89</v>
      </c>
      <c r="J189" s="102">
        <v>0</v>
      </c>
      <c r="K189" s="102">
        <v>622766.23</v>
      </c>
      <c r="L189" s="92"/>
    </row>
    <row r="190" spans="1:12" x14ac:dyDescent="0.3">
      <c r="A190" s="89" t="s">
        <v>651</v>
      </c>
      <c r="B190" s="81" t="s">
        <v>336</v>
      </c>
      <c r="C190" s="82"/>
      <c r="D190" s="82"/>
      <c r="E190" s="82"/>
      <c r="F190" s="90" t="s">
        <v>650</v>
      </c>
      <c r="G190" s="91"/>
      <c r="H190" s="102">
        <v>646241.12</v>
      </c>
      <c r="I190" s="102">
        <v>23474.89</v>
      </c>
      <c r="J190" s="102">
        <v>0</v>
      </c>
      <c r="K190" s="102">
        <v>622766.23</v>
      </c>
      <c r="L190" s="92"/>
    </row>
    <row r="191" spans="1:12" x14ac:dyDescent="0.3">
      <c r="A191" s="94" t="s">
        <v>652</v>
      </c>
      <c r="B191" s="81" t="s">
        <v>336</v>
      </c>
      <c r="C191" s="82"/>
      <c r="D191" s="82"/>
      <c r="E191" s="82"/>
      <c r="F191" s="82"/>
      <c r="G191" s="95" t="s">
        <v>653</v>
      </c>
      <c r="H191" s="103">
        <v>646241.12</v>
      </c>
      <c r="I191" s="103">
        <v>23474.89</v>
      </c>
      <c r="J191" s="103">
        <v>0</v>
      </c>
      <c r="K191" s="103">
        <v>622766.23</v>
      </c>
      <c r="L191" s="96"/>
    </row>
    <row r="192" spans="1:12" x14ac:dyDescent="0.3">
      <c r="A192" s="97" t="s">
        <v>336</v>
      </c>
      <c r="B192" s="81" t="s">
        <v>336</v>
      </c>
      <c r="C192" s="82"/>
      <c r="D192" s="82"/>
      <c r="E192" s="82"/>
      <c r="F192" s="82"/>
      <c r="G192" s="98" t="s">
        <v>336</v>
      </c>
      <c r="H192" s="104"/>
      <c r="I192" s="104"/>
      <c r="J192" s="104"/>
      <c r="K192" s="104"/>
      <c r="L192" s="99"/>
    </row>
    <row r="193" spans="1:12" x14ac:dyDescent="0.3">
      <c r="A193" s="89" t="s">
        <v>654</v>
      </c>
      <c r="B193" s="81" t="s">
        <v>336</v>
      </c>
      <c r="C193" s="82"/>
      <c r="D193" s="82"/>
      <c r="E193" s="90" t="s">
        <v>655</v>
      </c>
      <c r="F193" s="91"/>
      <c r="G193" s="91"/>
      <c r="H193" s="102">
        <v>107140.15</v>
      </c>
      <c r="I193" s="102">
        <v>15000</v>
      </c>
      <c r="J193" s="102">
        <v>365.69</v>
      </c>
      <c r="K193" s="102">
        <v>92505.84</v>
      </c>
      <c r="L193" s="92"/>
    </row>
    <row r="194" spans="1:12" x14ac:dyDescent="0.3">
      <c r="A194" s="89" t="s">
        <v>656</v>
      </c>
      <c r="B194" s="81" t="s">
        <v>336</v>
      </c>
      <c r="C194" s="82"/>
      <c r="D194" s="82"/>
      <c r="E194" s="82"/>
      <c r="F194" s="90" t="s">
        <v>655</v>
      </c>
      <c r="G194" s="91"/>
      <c r="H194" s="102">
        <v>107140.15</v>
      </c>
      <c r="I194" s="102">
        <v>15000</v>
      </c>
      <c r="J194" s="102">
        <v>365.69</v>
      </c>
      <c r="K194" s="102">
        <v>92505.84</v>
      </c>
      <c r="L194" s="92"/>
    </row>
    <row r="195" spans="1:12" x14ac:dyDescent="0.3">
      <c r="A195" s="94" t="s">
        <v>657</v>
      </c>
      <c r="B195" s="81" t="s">
        <v>336</v>
      </c>
      <c r="C195" s="82"/>
      <c r="D195" s="82"/>
      <c r="E195" s="82"/>
      <c r="F195" s="82"/>
      <c r="G195" s="95" t="s">
        <v>658</v>
      </c>
      <c r="H195" s="103">
        <v>107140.15</v>
      </c>
      <c r="I195" s="103">
        <v>15000</v>
      </c>
      <c r="J195" s="103">
        <v>365.69</v>
      </c>
      <c r="K195" s="103">
        <v>92505.84</v>
      </c>
      <c r="L195" s="96"/>
    </row>
    <row r="196" spans="1:12" x14ac:dyDescent="0.3">
      <c r="A196" s="97" t="s">
        <v>336</v>
      </c>
      <c r="B196" s="81" t="s">
        <v>336</v>
      </c>
      <c r="C196" s="82"/>
      <c r="D196" s="82"/>
      <c r="E196" s="82"/>
      <c r="F196" s="82"/>
      <c r="G196" s="98" t="s">
        <v>336</v>
      </c>
      <c r="H196" s="104"/>
      <c r="I196" s="104"/>
      <c r="J196" s="104"/>
      <c r="K196" s="104"/>
      <c r="L196" s="99"/>
    </row>
    <row r="197" spans="1:12" x14ac:dyDescent="0.3">
      <c r="A197" s="89" t="s">
        <v>659</v>
      </c>
      <c r="B197" s="81" t="s">
        <v>336</v>
      </c>
      <c r="C197" s="82"/>
      <c r="D197" s="90" t="s">
        <v>660</v>
      </c>
      <c r="E197" s="91"/>
      <c r="F197" s="91"/>
      <c r="G197" s="91"/>
      <c r="H197" s="102">
        <v>9654554.6899999995</v>
      </c>
      <c r="I197" s="102">
        <v>0</v>
      </c>
      <c r="J197" s="102">
        <v>0</v>
      </c>
      <c r="K197" s="102">
        <v>9654554.6899999995</v>
      </c>
      <c r="L197" s="92"/>
    </row>
    <row r="198" spans="1:12" x14ac:dyDescent="0.3">
      <c r="A198" s="89" t="s">
        <v>661</v>
      </c>
      <c r="B198" s="81" t="s">
        <v>336</v>
      </c>
      <c r="C198" s="82"/>
      <c r="D198" s="82"/>
      <c r="E198" s="90" t="s">
        <v>660</v>
      </c>
      <c r="F198" s="91"/>
      <c r="G198" s="91"/>
      <c r="H198" s="102">
        <v>9654554.6899999995</v>
      </c>
      <c r="I198" s="102">
        <v>0</v>
      </c>
      <c r="J198" s="102">
        <v>0</v>
      </c>
      <c r="K198" s="102">
        <v>9654554.6899999995</v>
      </c>
      <c r="L198" s="92"/>
    </row>
    <row r="199" spans="1:12" x14ac:dyDescent="0.3">
      <c r="A199" s="89" t="s">
        <v>662</v>
      </c>
      <c r="B199" s="81" t="s">
        <v>336</v>
      </c>
      <c r="C199" s="82"/>
      <c r="D199" s="82"/>
      <c r="E199" s="82"/>
      <c r="F199" s="90" t="s">
        <v>663</v>
      </c>
      <c r="G199" s="91"/>
      <c r="H199" s="102">
        <v>9654554.6899999995</v>
      </c>
      <c r="I199" s="102">
        <v>0</v>
      </c>
      <c r="J199" s="102">
        <v>0</v>
      </c>
      <c r="K199" s="102">
        <v>9654554.6899999995</v>
      </c>
      <c r="L199" s="92"/>
    </row>
    <row r="200" spans="1:12" x14ac:dyDescent="0.3">
      <c r="A200" s="94" t="s">
        <v>664</v>
      </c>
      <c r="B200" s="81" t="s">
        <v>336</v>
      </c>
      <c r="C200" s="82"/>
      <c r="D200" s="82"/>
      <c r="E200" s="82"/>
      <c r="F200" s="82"/>
      <c r="G200" s="95" t="s">
        <v>432</v>
      </c>
      <c r="H200" s="103">
        <v>29585</v>
      </c>
      <c r="I200" s="103">
        <v>0</v>
      </c>
      <c r="J200" s="103">
        <v>0</v>
      </c>
      <c r="K200" s="103">
        <v>29585</v>
      </c>
      <c r="L200" s="96"/>
    </row>
    <row r="201" spans="1:12" x14ac:dyDescent="0.3">
      <c r="A201" s="94" t="s">
        <v>665</v>
      </c>
      <c r="B201" s="81" t="s">
        <v>336</v>
      </c>
      <c r="C201" s="82"/>
      <c r="D201" s="82"/>
      <c r="E201" s="82"/>
      <c r="F201" s="82"/>
      <c r="G201" s="95" t="s">
        <v>555</v>
      </c>
      <c r="H201" s="103">
        <v>1267564.69</v>
      </c>
      <c r="I201" s="103">
        <v>0</v>
      </c>
      <c r="J201" s="103">
        <v>0</v>
      </c>
      <c r="K201" s="103">
        <v>1267564.69</v>
      </c>
      <c r="L201" s="96"/>
    </row>
    <row r="202" spans="1:12" x14ac:dyDescent="0.3">
      <c r="A202" s="94" t="s">
        <v>666</v>
      </c>
      <c r="B202" s="81" t="s">
        <v>336</v>
      </c>
      <c r="C202" s="82"/>
      <c r="D202" s="82"/>
      <c r="E202" s="82"/>
      <c r="F202" s="82"/>
      <c r="G202" s="95" t="s">
        <v>557</v>
      </c>
      <c r="H202" s="103">
        <v>35000</v>
      </c>
      <c r="I202" s="103">
        <v>0</v>
      </c>
      <c r="J202" s="103">
        <v>0</v>
      </c>
      <c r="K202" s="103">
        <v>35000</v>
      </c>
      <c r="L202" s="96"/>
    </row>
    <row r="203" spans="1:12" x14ac:dyDescent="0.3">
      <c r="A203" s="94" t="s">
        <v>667</v>
      </c>
      <c r="B203" s="81" t="s">
        <v>336</v>
      </c>
      <c r="C203" s="82"/>
      <c r="D203" s="82"/>
      <c r="E203" s="82"/>
      <c r="F203" s="82"/>
      <c r="G203" s="95" t="s">
        <v>559</v>
      </c>
      <c r="H203" s="103">
        <v>150000</v>
      </c>
      <c r="I203" s="103">
        <v>0</v>
      </c>
      <c r="J203" s="103">
        <v>0</v>
      </c>
      <c r="K203" s="103">
        <v>150000</v>
      </c>
      <c r="L203" s="96"/>
    </row>
    <row r="204" spans="1:12" x14ac:dyDescent="0.3">
      <c r="A204" s="94" t="s">
        <v>668</v>
      </c>
      <c r="B204" s="81" t="s">
        <v>336</v>
      </c>
      <c r="C204" s="82"/>
      <c r="D204" s="82"/>
      <c r="E204" s="82"/>
      <c r="F204" s="82"/>
      <c r="G204" s="95" t="s">
        <v>561</v>
      </c>
      <c r="H204" s="103">
        <v>8172405</v>
      </c>
      <c r="I204" s="103">
        <v>0</v>
      </c>
      <c r="J204" s="103">
        <v>0</v>
      </c>
      <c r="K204" s="103">
        <v>8172405</v>
      </c>
      <c r="L204" s="96"/>
    </row>
    <row r="205" spans="1:12" x14ac:dyDescent="0.3">
      <c r="A205" s="89" t="s">
        <v>336</v>
      </c>
      <c r="B205" s="81" t="s">
        <v>336</v>
      </c>
      <c r="C205" s="82"/>
      <c r="D205" s="90" t="s">
        <v>336</v>
      </c>
      <c r="E205" s="91"/>
      <c r="F205" s="91"/>
      <c r="G205" s="91"/>
      <c r="H205" s="101"/>
      <c r="I205" s="101"/>
      <c r="J205" s="101"/>
      <c r="K205" s="101"/>
      <c r="L205" s="91"/>
    </row>
    <row r="206" spans="1:12" x14ac:dyDescent="0.3">
      <c r="A206" s="89" t="s">
        <v>669</v>
      </c>
      <c r="B206" s="90" t="s">
        <v>670</v>
      </c>
      <c r="C206" s="91"/>
      <c r="D206" s="91"/>
      <c r="E206" s="91"/>
      <c r="F206" s="91"/>
      <c r="G206" s="91"/>
      <c r="H206" s="102">
        <v>3969400.66</v>
      </c>
      <c r="I206" s="102">
        <v>1389192.87</v>
      </c>
      <c r="J206" s="102">
        <v>513771.6</v>
      </c>
      <c r="K206" s="102">
        <v>4844821.93</v>
      </c>
      <c r="L206" s="106">
        <f>I206-J206</f>
        <v>875421.27000000014</v>
      </c>
    </row>
    <row r="207" spans="1:12" x14ac:dyDescent="0.3">
      <c r="A207" s="89" t="s">
        <v>671</v>
      </c>
      <c r="B207" s="93" t="s">
        <v>336</v>
      </c>
      <c r="C207" s="90" t="s">
        <v>672</v>
      </c>
      <c r="D207" s="91"/>
      <c r="E207" s="91"/>
      <c r="F207" s="91"/>
      <c r="G207" s="91"/>
      <c r="H207" s="102">
        <v>2362591.1800000002</v>
      </c>
      <c r="I207" s="102">
        <v>1110961.67</v>
      </c>
      <c r="J207" s="102">
        <v>513771.6</v>
      </c>
      <c r="K207" s="102">
        <v>2959781.25</v>
      </c>
      <c r="L207" s="92"/>
    </row>
    <row r="208" spans="1:12" x14ac:dyDescent="0.3">
      <c r="A208" s="89" t="s">
        <v>673</v>
      </c>
      <c r="B208" s="81" t="s">
        <v>336</v>
      </c>
      <c r="C208" s="82"/>
      <c r="D208" s="90" t="s">
        <v>674</v>
      </c>
      <c r="E208" s="91"/>
      <c r="F208" s="91"/>
      <c r="G208" s="91"/>
      <c r="H208" s="102">
        <v>1927884.52</v>
      </c>
      <c r="I208" s="102">
        <v>1002393.91</v>
      </c>
      <c r="J208" s="102">
        <v>513771.59</v>
      </c>
      <c r="K208" s="102">
        <v>2416506.84</v>
      </c>
      <c r="L208" s="92"/>
    </row>
    <row r="209" spans="1:12" x14ac:dyDescent="0.3">
      <c r="A209" s="89" t="s">
        <v>675</v>
      </c>
      <c r="B209" s="81" t="s">
        <v>336</v>
      </c>
      <c r="C209" s="82"/>
      <c r="D209" s="82"/>
      <c r="E209" s="90" t="s">
        <v>676</v>
      </c>
      <c r="F209" s="91"/>
      <c r="G209" s="91"/>
      <c r="H209" s="102">
        <v>90137.76</v>
      </c>
      <c r="I209" s="102">
        <v>4936.93</v>
      </c>
      <c r="J209" s="102">
        <v>0</v>
      </c>
      <c r="K209" s="102">
        <v>95074.69</v>
      </c>
      <c r="L209" s="92"/>
    </row>
    <row r="210" spans="1:12" x14ac:dyDescent="0.3">
      <c r="A210" s="89" t="s">
        <v>697</v>
      </c>
      <c r="B210" s="81" t="s">
        <v>336</v>
      </c>
      <c r="C210" s="82"/>
      <c r="D210" s="82"/>
      <c r="E210" s="82"/>
      <c r="F210" s="90" t="s">
        <v>698</v>
      </c>
      <c r="G210" s="91"/>
      <c r="H210" s="102">
        <v>90137.76</v>
      </c>
      <c r="I210" s="102">
        <v>4936.93</v>
      </c>
      <c r="J210" s="102">
        <v>0</v>
      </c>
      <c r="K210" s="102">
        <v>95074.69</v>
      </c>
      <c r="L210" s="106">
        <f>I210-J210</f>
        <v>4936.93</v>
      </c>
    </row>
    <row r="211" spans="1:12" x14ac:dyDescent="0.3">
      <c r="A211" s="94" t="s">
        <v>699</v>
      </c>
      <c r="B211" s="81" t="s">
        <v>336</v>
      </c>
      <c r="C211" s="82"/>
      <c r="D211" s="82"/>
      <c r="E211" s="82"/>
      <c r="F211" s="82"/>
      <c r="G211" s="95" t="s">
        <v>680</v>
      </c>
      <c r="H211" s="103">
        <v>69047.88</v>
      </c>
      <c r="I211" s="103">
        <v>3723.06</v>
      </c>
      <c r="J211" s="103">
        <v>0</v>
      </c>
      <c r="K211" s="103">
        <v>72770.94</v>
      </c>
      <c r="L211" s="96"/>
    </row>
    <row r="212" spans="1:12" x14ac:dyDescent="0.3">
      <c r="A212" s="94" t="s">
        <v>702</v>
      </c>
      <c r="B212" s="81" t="s">
        <v>336</v>
      </c>
      <c r="C212" s="82"/>
      <c r="D212" s="82"/>
      <c r="E212" s="82"/>
      <c r="F212" s="82"/>
      <c r="G212" s="95" t="s">
        <v>686</v>
      </c>
      <c r="H212" s="103">
        <v>13809.58</v>
      </c>
      <c r="I212" s="103">
        <v>744.61</v>
      </c>
      <c r="J212" s="103">
        <v>0</v>
      </c>
      <c r="K212" s="103">
        <v>14554.19</v>
      </c>
      <c r="L212" s="96"/>
    </row>
    <row r="213" spans="1:12" x14ac:dyDescent="0.3">
      <c r="A213" s="94" t="s">
        <v>703</v>
      </c>
      <c r="B213" s="81" t="s">
        <v>336</v>
      </c>
      <c r="C213" s="82"/>
      <c r="D213" s="82"/>
      <c r="E213" s="82"/>
      <c r="F213" s="82"/>
      <c r="G213" s="95" t="s">
        <v>688</v>
      </c>
      <c r="H213" s="103">
        <v>5523.84</v>
      </c>
      <c r="I213" s="103">
        <v>297.83999999999997</v>
      </c>
      <c r="J213" s="103">
        <v>0</v>
      </c>
      <c r="K213" s="103">
        <v>5821.68</v>
      </c>
      <c r="L213" s="96"/>
    </row>
    <row r="214" spans="1:12" x14ac:dyDescent="0.3">
      <c r="A214" s="94" t="s">
        <v>704</v>
      </c>
      <c r="B214" s="81" t="s">
        <v>336</v>
      </c>
      <c r="C214" s="82"/>
      <c r="D214" s="82"/>
      <c r="E214" s="82"/>
      <c r="F214" s="82"/>
      <c r="G214" s="95" t="s">
        <v>692</v>
      </c>
      <c r="H214" s="103">
        <v>16.46</v>
      </c>
      <c r="I214" s="103">
        <v>9.82</v>
      </c>
      <c r="J214" s="103">
        <v>0</v>
      </c>
      <c r="K214" s="103">
        <v>26.28</v>
      </c>
      <c r="L214" s="96"/>
    </row>
    <row r="215" spans="1:12" x14ac:dyDescent="0.3">
      <c r="A215" s="94" t="s">
        <v>705</v>
      </c>
      <c r="B215" s="81" t="s">
        <v>336</v>
      </c>
      <c r="C215" s="82"/>
      <c r="D215" s="82"/>
      <c r="E215" s="82"/>
      <c r="F215" s="82"/>
      <c r="G215" s="95" t="s">
        <v>694</v>
      </c>
      <c r="H215" s="103">
        <v>1740</v>
      </c>
      <c r="I215" s="103">
        <v>161.6</v>
      </c>
      <c r="J215" s="103">
        <v>0</v>
      </c>
      <c r="K215" s="103">
        <v>1901.6</v>
      </c>
      <c r="L215" s="96"/>
    </row>
    <row r="216" spans="1:12" x14ac:dyDescent="0.3">
      <c r="A216" s="97" t="s">
        <v>336</v>
      </c>
      <c r="B216" s="81" t="s">
        <v>336</v>
      </c>
      <c r="C216" s="82"/>
      <c r="D216" s="82"/>
      <c r="E216" s="82"/>
      <c r="F216" s="82"/>
      <c r="G216" s="98" t="s">
        <v>336</v>
      </c>
      <c r="H216" s="104"/>
      <c r="I216" s="104"/>
      <c r="J216" s="104"/>
      <c r="K216" s="104"/>
      <c r="L216" s="99"/>
    </row>
    <row r="217" spans="1:12" x14ac:dyDescent="0.3">
      <c r="A217" s="89" t="s">
        <v>706</v>
      </c>
      <c r="B217" s="81" t="s">
        <v>336</v>
      </c>
      <c r="C217" s="82"/>
      <c r="D217" s="82"/>
      <c r="E217" s="90" t="s">
        <v>707</v>
      </c>
      <c r="F217" s="91"/>
      <c r="G217" s="91"/>
      <c r="H217" s="102">
        <v>1402916.13</v>
      </c>
      <c r="I217" s="102">
        <v>907058.19</v>
      </c>
      <c r="J217" s="102">
        <v>513450.29</v>
      </c>
      <c r="K217" s="102">
        <v>1796524.03</v>
      </c>
      <c r="L217" s="92"/>
    </row>
    <row r="218" spans="1:12" x14ac:dyDescent="0.3">
      <c r="A218" s="89" t="s">
        <v>708</v>
      </c>
      <c r="B218" s="81" t="s">
        <v>336</v>
      </c>
      <c r="C218" s="82"/>
      <c r="D218" s="82"/>
      <c r="E218" s="82"/>
      <c r="F218" s="90" t="s">
        <v>678</v>
      </c>
      <c r="G218" s="91"/>
      <c r="H218" s="102">
        <v>253797.16</v>
      </c>
      <c r="I218" s="102">
        <v>200108.57</v>
      </c>
      <c r="J218" s="102">
        <v>85337.76</v>
      </c>
      <c r="K218" s="102">
        <v>368567.97</v>
      </c>
      <c r="L218" s="106">
        <f>I218-J218</f>
        <v>114770.81000000001</v>
      </c>
    </row>
    <row r="219" spans="1:12" x14ac:dyDescent="0.3">
      <c r="A219" s="94" t="s">
        <v>709</v>
      </c>
      <c r="B219" s="81" t="s">
        <v>336</v>
      </c>
      <c r="C219" s="82"/>
      <c r="D219" s="82"/>
      <c r="E219" s="82"/>
      <c r="F219" s="82"/>
      <c r="G219" s="95" t="s">
        <v>680</v>
      </c>
      <c r="H219" s="103">
        <v>132277.47</v>
      </c>
      <c r="I219" s="103">
        <v>59869.57</v>
      </c>
      <c r="J219" s="103">
        <v>0</v>
      </c>
      <c r="K219" s="103">
        <v>192147.04</v>
      </c>
      <c r="L219" s="96"/>
    </row>
    <row r="220" spans="1:12" x14ac:dyDescent="0.3">
      <c r="A220" s="94" t="s">
        <v>710</v>
      </c>
      <c r="B220" s="81" t="s">
        <v>336</v>
      </c>
      <c r="C220" s="82"/>
      <c r="D220" s="82"/>
      <c r="E220" s="82"/>
      <c r="F220" s="82"/>
      <c r="G220" s="95" t="s">
        <v>682</v>
      </c>
      <c r="H220" s="103">
        <v>11633.39</v>
      </c>
      <c r="I220" s="103">
        <v>75760.66</v>
      </c>
      <c r="J220" s="103">
        <v>66894.559999999998</v>
      </c>
      <c r="K220" s="103">
        <v>20499.490000000002</v>
      </c>
      <c r="L220" s="96"/>
    </row>
    <row r="221" spans="1:12" x14ac:dyDescent="0.3">
      <c r="A221" s="94" t="s">
        <v>711</v>
      </c>
      <c r="B221" s="81" t="s">
        <v>336</v>
      </c>
      <c r="C221" s="82"/>
      <c r="D221" s="82"/>
      <c r="E221" s="82"/>
      <c r="F221" s="82"/>
      <c r="G221" s="95" t="s">
        <v>684</v>
      </c>
      <c r="H221" s="103">
        <v>16466.45</v>
      </c>
      <c r="I221" s="103">
        <v>24331.99</v>
      </c>
      <c r="J221" s="103">
        <v>16466.45</v>
      </c>
      <c r="K221" s="103">
        <v>24331.99</v>
      </c>
      <c r="L221" s="96"/>
    </row>
    <row r="222" spans="1:12" x14ac:dyDescent="0.3">
      <c r="A222" s="94" t="s">
        <v>712</v>
      </c>
      <c r="B222" s="81" t="s">
        <v>336</v>
      </c>
      <c r="C222" s="82"/>
      <c r="D222" s="82"/>
      <c r="E222" s="82"/>
      <c r="F222" s="82"/>
      <c r="G222" s="95" t="s">
        <v>686</v>
      </c>
      <c r="H222" s="103">
        <v>42911.58</v>
      </c>
      <c r="I222" s="103">
        <v>17698.16</v>
      </c>
      <c r="J222" s="103">
        <v>0</v>
      </c>
      <c r="K222" s="103">
        <v>60609.74</v>
      </c>
      <c r="L222" s="96"/>
    </row>
    <row r="223" spans="1:12" x14ac:dyDescent="0.3">
      <c r="A223" s="94" t="s">
        <v>713</v>
      </c>
      <c r="B223" s="81" t="s">
        <v>336</v>
      </c>
      <c r="C223" s="82"/>
      <c r="D223" s="82"/>
      <c r="E223" s="82"/>
      <c r="F223" s="82"/>
      <c r="G223" s="95" t="s">
        <v>688</v>
      </c>
      <c r="H223" s="103">
        <v>12824.71</v>
      </c>
      <c r="I223" s="103">
        <v>5394.81</v>
      </c>
      <c r="J223" s="103">
        <v>0</v>
      </c>
      <c r="K223" s="103">
        <v>18219.52</v>
      </c>
      <c r="L223" s="96"/>
    </row>
    <row r="224" spans="1:12" x14ac:dyDescent="0.3">
      <c r="A224" s="94" t="s">
        <v>714</v>
      </c>
      <c r="B224" s="81" t="s">
        <v>336</v>
      </c>
      <c r="C224" s="82"/>
      <c r="D224" s="82"/>
      <c r="E224" s="82"/>
      <c r="F224" s="82"/>
      <c r="G224" s="95" t="s">
        <v>690</v>
      </c>
      <c r="H224" s="103">
        <v>1687.56</v>
      </c>
      <c r="I224" s="103">
        <v>680.54</v>
      </c>
      <c r="J224" s="103">
        <v>0</v>
      </c>
      <c r="K224" s="103">
        <v>2368.1</v>
      </c>
      <c r="L224" s="96"/>
    </row>
    <row r="225" spans="1:12" x14ac:dyDescent="0.3">
      <c r="A225" s="94" t="s">
        <v>715</v>
      </c>
      <c r="B225" s="81" t="s">
        <v>336</v>
      </c>
      <c r="C225" s="82"/>
      <c r="D225" s="82"/>
      <c r="E225" s="82"/>
      <c r="F225" s="82"/>
      <c r="G225" s="95" t="s">
        <v>716</v>
      </c>
      <c r="H225" s="103">
        <v>11301.51</v>
      </c>
      <c r="I225" s="103">
        <v>5956.94</v>
      </c>
      <c r="J225" s="103">
        <v>1529.54</v>
      </c>
      <c r="K225" s="103">
        <v>15728.91</v>
      </c>
      <c r="L225" s="96"/>
    </row>
    <row r="226" spans="1:12" x14ac:dyDescent="0.3">
      <c r="A226" s="94" t="s">
        <v>717</v>
      </c>
      <c r="B226" s="81" t="s">
        <v>336</v>
      </c>
      <c r="C226" s="82"/>
      <c r="D226" s="82"/>
      <c r="E226" s="82"/>
      <c r="F226" s="82"/>
      <c r="G226" s="95" t="s">
        <v>692</v>
      </c>
      <c r="H226" s="103">
        <v>181.07</v>
      </c>
      <c r="I226" s="103">
        <v>239.12</v>
      </c>
      <c r="J226" s="103">
        <v>0</v>
      </c>
      <c r="K226" s="103">
        <v>420.19</v>
      </c>
      <c r="L226" s="96"/>
    </row>
    <row r="227" spans="1:12" x14ac:dyDescent="0.3">
      <c r="A227" s="94" t="s">
        <v>718</v>
      </c>
      <c r="B227" s="81" t="s">
        <v>336</v>
      </c>
      <c r="C227" s="82"/>
      <c r="D227" s="82"/>
      <c r="E227" s="82"/>
      <c r="F227" s="82"/>
      <c r="G227" s="95" t="s">
        <v>694</v>
      </c>
      <c r="H227" s="103">
        <v>20736.72</v>
      </c>
      <c r="I227" s="103">
        <v>10176.780000000001</v>
      </c>
      <c r="J227" s="103">
        <v>0</v>
      </c>
      <c r="K227" s="103">
        <v>30913.5</v>
      </c>
      <c r="L227" s="96"/>
    </row>
    <row r="228" spans="1:12" x14ac:dyDescent="0.3">
      <c r="A228" s="94" t="s">
        <v>719</v>
      </c>
      <c r="B228" s="81" t="s">
        <v>336</v>
      </c>
      <c r="C228" s="82"/>
      <c r="D228" s="82"/>
      <c r="E228" s="82"/>
      <c r="F228" s="82"/>
      <c r="G228" s="95" t="s">
        <v>720</v>
      </c>
      <c r="H228" s="103">
        <v>3776.7</v>
      </c>
      <c r="I228" s="103">
        <v>0</v>
      </c>
      <c r="J228" s="103">
        <v>447.21</v>
      </c>
      <c r="K228" s="103">
        <v>3329.49</v>
      </c>
      <c r="L228" s="96"/>
    </row>
    <row r="229" spans="1:12" x14ac:dyDescent="0.3">
      <c r="A229" s="97" t="s">
        <v>336</v>
      </c>
      <c r="B229" s="81" t="s">
        <v>336</v>
      </c>
      <c r="C229" s="82"/>
      <c r="D229" s="82"/>
      <c r="E229" s="82"/>
      <c r="F229" s="82"/>
      <c r="G229" s="98" t="s">
        <v>336</v>
      </c>
      <c r="H229" s="104"/>
      <c r="I229" s="104"/>
      <c r="J229" s="104"/>
      <c r="K229" s="104"/>
      <c r="L229" s="99"/>
    </row>
    <row r="230" spans="1:12" x14ac:dyDescent="0.3">
      <c r="A230" s="89" t="s">
        <v>722</v>
      </c>
      <c r="B230" s="81" t="s">
        <v>336</v>
      </c>
      <c r="C230" s="82"/>
      <c r="D230" s="82"/>
      <c r="E230" s="82"/>
      <c r="F230" s="90" t="s">
        <v>698</v>
      </c>
      <c r="G230" s="91"/>
      <c r="H230" s="102">
        <v>1149118.97</v>
      </c>
      <c r="I230" s="102">
        <v>706949.62</v>
      </c>
      <c r="J230" s="102">
        <v>428112.53</v>
      </c>
      <c r="K230" s="102">
        <v>1427956.06</v>
      </c>
      <c r="L230" s="106">
        <f>I230-J230</f>
        <v>278837.08999999997</v>
      </c>
    </row>
    <row r="231" spans="1:12" x14ac:dyDescent="0.3">
      <c r="A231" s="94" t="s">
        <v>723</v>
      </c>
      <c r="B231" s="81" t="s">
        <v>336</v>
      </c>
      <c r="C231" s="82"/>
      <c r="D231" s="82"/>
      <c r="E231" s="82"/>
      <c r="F231" s="82"/>
      <c r="G231" s="95" t="s">
        <v>680</v>
      </c>
      <c r="H231" s="103">
        <v>557265.81999999995</v>
      </c>
      <c r="I231" s="103">
        <v>129430.47</v>
      </c>
      <c r="J231" s="103">
        <v>0</v>
      </c>
      <c r="K231" s="103">
        <v>686696.29</v>
      </c>
      <c r="L231" s="96"/>
    </row>
    <row r="232" spans="1:12" x14ac:dyDescent="0.3">
      <c r="A232" s="94" t="s">
        <v>724</v>
      </c>
      <c r="B232" s="81" t="s">
        <v>336</v>
      </c>
      <c r="C232" s="82"/>
      <c r="D232" s="82"/>
      <c r="E232" s="82"/>
      <c r="F232" s="82"/>
      <c r="G232" s="95" t="s">
        <v>682</v>
      </c>
      <c r="H232" s="103">
        <v>69069.55</v>
      </c>
      <c r="I232" s="103">
        <v>327815.46000000002</v>
      </c>
      <c r="J232" s="103">
        <v>345810.52</v>
      </c>
      <c r="K232" s="103">
        <v>51074.49</v>
      </c>
      <c r="L232" s="96"/>
    </row>
    <row r="233" spans="1:12" x14ac:dyDescent="0.3">
      <c r="A233" s="94" t="s">
        <v>725</v>
      </c>
      <c r="B233" s="81" t="s">
        <v>336</v>
      </c>
      <c r="C233" s="82"/>
      <c r="D233" s="82"/>
      <c r="E233" s="82"/>
      <c r="F233" s="82"/>
      <c r="G233" s="95" t="s">
        <v>684</v>
      </c>
      <c r="H233" s="103">
        <v>67222.45</v>
      </c>
      <c r="I233" s="103">
        <v>87684.84</v>
      </c>
      <c r="J233" s="103">
        <v>66976.14</v>
      </c>
      <c r="K233" s="103">
        <v>87931.15</v>
      </c>
      <c r="L233" s="96"/>
    </row>
    <row r="234" spans="1:12" x14ac:dyDescent="0.3">
      <c r="A234" s="94" t="s">
        <v>726</v>
      </c>
      <c r="B234" s="81" t="s">
        <v>336</v>
      </c>
      <c r="C234" s="82"/>
      <c r="D234" s="82"/>
      <c r="E234" s="82"/>
      <c r="F234" s="82"/>
      <c r="G234" s="95" t="s">
        <v>727</v>
      </c>
      <c r="H234" s="103">
        <v>-488.47</v>
      </c>
      <c r="I234" s="103">
        <v>0</v>
      </c>
      <c r="J234" s="103">
        <v>0</v>
      </c>
      <c r="K234" s="103">
        <v>-488.47</v>
      </c>
      <c r="L234" s="96"/>
    </row>
    <row r="235" spans="1:12" x14ac:dyDescent="0.3">
      <c r="A235" s="94" t="s">
        <v>728</v>
      </c>
      <c r="B235" s="81" t="s">
        <v>336</v>
      </c>
      <c r="C235" s="82"/>
      <c r="D235" s="82"/>
      <c r="E235" s="82"/>
      <c r="F235" s="82"/>
      <c r="G235" s="95" t="s">
        <v>729</v>
      </c>
      <c r="H235" s="103">
        <v>442.3</v>
      </c>
      <c r="I235" s="103">
        <v>466.71</v>
      </c>
      <c r="J235" s="103">
        <v>0</v>
      </c>
      <c r="K235" s="103">
        <v>909.01</v>
      </c>
      <c r="L235" s="96"/>
    </row>
    <row r="236" spans="1:12" x14ac:dyDescent="0.3">
      <c r="A236" s="94" t="s">
        <v>730</v>
      </c>
      <c r="B236" s="81" t="s">
        <v>336</v>
      </c>
      <c r="C236" s="82"/>
      <c r="D236" s="82"/>
      <c r="E236" s="82"/>
      <c r="F236" s="82"/>
      <c r="G236" s="95" t="s">
        <v>686</v>
      </c>
      <c r="H236" s="103">
        <v>163375.91</v>
      </c>
      <c r="I236" s="103">
        <v>59080.53</v>
      </c>
      <c r="J236" s="103">
        <v>0</v>
      </c>
      <c r="K236" s="103">
        <v>222456.44</v>
      </c>
      <c r="L236" s="96"/>
    </row>
    <row r="237" spans="1:12" x14ac:dyDescent="0.3">
      <c r="A237" s="94" t="s">
        <v>731</v>
      </c>
      <c r="B237" s="81" t="s">
        <v>336</v>
      </c>
      <c r="C237" s="82"/>
      <c r="D237" s="82"/>
      <c r="E237" s="82"/>
      <c r="F237" s="82"/>
      <c r="G237" s="95" t="s">
        <v>688</v>
      </c>
      <c r="H237" s="103">
        <v>48296.11</v>
      </c>
      <c r="I237" s="103">
        <v>17799.73</v>
      </c>
      <c r="J237" s="103">
        <v>0</v>
      </c>
      <c r="K237" s="103">
        <v>66095.839999999997</v>
      </c>
      <c r="L237" s="96"/>
    </row>
    <row r="238" spans="1:12" x14ac:dyDescent="0.3">
      <c r="A238" s="94" t="s">
        <v>732</v>
      </c>
      <c r="B238" s="81" t="s">
        <v>336</v>
      </c>
      <c r="C238" s="82"/>
      <c r="D238" s="82"/>
      <c r="E238" s="82"/>
      <c r="F238" s="82"/>
      <c r="G238" s="95" t="s">
        <v>690</v>
      </c>
      <c r="H238" s="103">
        <v>6116.39</v>
      </c>
      <c r="I238" s="103">
        <v>2251.0700000000002</v>
      </c>
      <c r="J238" s="103">
        <v>0</v>
      </c>
      <c r="K238" s="103">
        <v>8367.4599999999991</v>
      </c>
      <c r="L238" s="96"/>
    </row>
    <row r="239" spans="1:12" x14ac:dyDescent="0.3">
      <c r="A239" s="94" t="s">
        <v>733</v>
      </c>
      <c r="B239" s="81" t="s">
        <v>336</v>
      </c>
      <c r="C239" s="82"/>
      <c r="D239" s="82"/>
      <c r="E239" s="82"/>
      <c r="F239" s="82"/>
      <c r="G239" s="95" t="s">
        <v>716</v>
      </c>
      <c r="H239" s="103">
        <v>79559.710000000006</v>
      </c>
      <c r="I239" s="103">
        <v>40821.97</v>
      </c>
      <c r="J239" s="103">
        <v>10897.1</v>
      </c>
      <c r="K239" s="103">
        <v>109484.58</v>
      </c>
      <c r="L239" s="96"/>
    </row>
    <row r="240" spans="1:12" x14ac:dyDescent="0.3">
      <c r="A240" s="94" t="s">
        <v>734</v>
      </c>
      <c r="B240" s="81" t="s">
        <v>336</v>
      </c>
      <c r="C240" s="82"/>
      <c r="D240" s="82"/>
      <c r="E240" s="82"/>
      <c r="F240" s="82"/>
      <c r="G240" s="95" t="s">
        <v>692</v>
      </c>
      <c r="H240" s="103">
        <v>1321.35</v>
      </c>
      <c r="I240" s="103">
        <v>3427.73</v>
      </c>
      <c r="J240" s="103">
        <v>0.49</v>
      </c>
      <c r="K240" s="103">
        <v>4748.59</v>
      </c>
      <c r="L240" s="96"/>
    </row>
    <row r="241" spans="1:12" x14ac:dyDescent="0.3">
      <c r="A241" s="94" t="s">
        <v>735</v>
      </c>
      <c r="B241" s="81" t="s">
        <v>336</v>
      </c>
      <c r="C241" s="82"/>
      <c r="D241" s="82"/>
      <c r="E241" s="82"/>
      <c r="F241" s="82"/>
      <c r="G241" s="95" t="s">
        <v>694</v>
      </c>
      <c r="H241" s="103">
        <v>107711.15</v>
      </c>
      <c r="I241" s="103">
        <v>37087.11</v>
      </c>
      <c r="J241" s="103">
        <v>0</v>
      </c>
      <c r="K241" s="103">
        <v>144798.26</v>
      </c>
      <c r="L241" s="96"/>
    </row>
    <row r="242" spans="1:12" x14ac:dyDescent="0.3">
      <c r="A242" s="94" t="s">
        <v>736</v>
      </c>
      <c r="B242" s="81" t="s">
        <v>336</v>
      </c>
      <c r="C242" s="82"/>
      <c r="D242" s="82"/>
      <c r="E242" s="82"/>
      <c r="F242" s="82"/>
      <c r="G242" s="95" t="s">
        <v>720</v>
      </c>
      <c r="H242" s="103">
        <v>42289.29</v>
      </c>
      <c r="I242" s="103">
        <v>0</v>
      </c>
      <c r="J242" s="103">
        <v>4428.28</v>
      </c>
      <c r="K242" s="103">
        <v>37861.01</v>
      </c>
      <c r="L242" s="96"/>
    </row>
    <row r="243" spans="1:12" x14ac:dyDescent="0.3">
      <c r="A243" s="94" t="s">
        <v>737</v>
      </c>
      <c r="B243" s="81" t="s">
        <v>336</v>
      </c>
      <c r="C243" s="82"/>
      <c r="D243" s="82"/>
      <c r="E243" s="82"/>
      <c r="F243" s="82"/>
      <c r="G243" s="95" t="s">
        <v>696</v>
      </c>
      <c r="H243" s="103">
        <v>528</v>
      </c>
      <c r="I243" s="103">
        <v>284</v>
      </c>
      <c r="J243" s="103">
        <v>0</v>
      </c>
      <c r="K243" s="103">
        <v>812</v>
      </c>
      <c r="L243" s="96"/>
    </row>
    <row r="244" spans="1:12" x14ac:dyDescent="0.3">
      <c r="A244" s="94" t="s">
        <v>738</v>
      </c>
      <c r="B244" s="81" t="s">
        <v>336</v>
      </c>
      <c r="C244" s="82"/>
      <c r="D244" s="82"/>
      <c r="E244" s="82"/>
      <c r="F244" s="82"/>
      <c r="G244" s="95" t="s">
        <v>739</v>
      </c>
      <c r="H244" s="103">
        <v>2302.7399999999998</v>
      </c>
      <c r="I244" s="103">
        <v>0</v>
      </c>
      <c r="J244" s="103">
        <v>0</v>
      </c>
      <c r="K244" s="103">
        <v>2302.7399999999998</v>
      </c>
      <c r="L244" s="96"/>
    </row>
    <row r="245" spans="1:12" x14ac:dyDescent="0.3">
      <c r="A245" s="94" t="s">
        <v>740</v>
      </c>
      <c r="B245" s="81" t="s">
        <v>336</v>
      </c>
      <c r="C245" s="82"/>
      <c r="D245" s="82"/>
      <c r="E245" s="82"/>
      <c r="F245" s="82"/>
      <c r="G245" s="95" t="s">
        <v>741</v>
      </c>
      <c r="H245" s="103">
        <v>4106.67</v>
      </c>
      <c r="I245" s="103">
        <v>800</v>
      </c>
      <c r="J245" s="103">
        <v>0</v>
      </c>
      <c r="K245" s="103">
        <v>4906.67</v>
      </c>
      <c r="L245" s="96"/>
    </row>
    <row r="246" spans="1:12" x14ac:dyDescent="0.3">
      <c r="A246" s="97" t="s">
        <v>336</v>
      </c>
      <c r="B246" s="81" t="s">
        <v>336</v>
      </c>
      <c r="C246" s="82"/>
      <c r="D246" s="82"/>
      <c r="E246" s="82"/>
      <c r="F246" s="82"/>
      <c r="G246" s="98" t="s">
        <v>336</v>
      </c>
      <c r="H246" s="104"/>
      <c r="I246" s="104"/>
      <c r="J246" s="104"/>
      <c r="K246" s="104"/>
      <c r="L246" s="99"/>
    </row>
    <row r="247" spans="1:12" x14ac:dyDescent="0.3">
      <c r="A247" s="89" t="s">
        <v>742</v>
      </c>
      <c r="B247" s="81" t="s">
        <v>336</v>
      </c>
      <c r="C247" s="82"/>
      <c r="D247" s="82"/>
      <c r="E247" s="90" t="s">
        <v>743</v>
      </c>
      <c r="F247" s="91"/>
      <c r="G247" s="91"/>
      <c r="H247" s="102">
        <v>434830.63</v>
      </c>
      <c r="I247" s="102">
        <v>90398.79</v>
      </c>
      <c r="J247" s="102">
        <v>321.3</v>
      </c>
      <c r="K247" s="102">
        <v>524908.12</v>
      </c>
      <c r="L247" s="106">
        <f>I247-J247</f>
        <v>90077.489999999991</v>
      </c>
    </row>
    <row r="248" spans="1:12" x14ac:dyDescent="0.3">
      <c r="A248" s="89" t="s">
        <v>744</v>
      </c>
      <c r="B248" s="81" t="s">
        <v>336</v>
      </c>
      <c r="C248" s="82"/>
      <c r="D248" s="82"/>
      <c r="E248" s="82"/>
      <c r="F248" s="90" t="s">
        <v>698</v>
      </c>
      <c r="G248" s="91"/>
      <c r="H248" s="102">
        <v>434830.63</v>
      </c>
      <c r="I248" s="102">
        <v>90398.79</v>
      </c>
      <c r="J248" s="102">
        <v>321.3</v>
      </c>
      <c r="K248" s="102">
        <v>524908.12</v>
      </c>
      <c r="L248" s="92"/>
    </row>
    <row r="249" spans="1:12" x14ac:dyDescent="0.3">
      <c r="A249" s="94" t="s">
        <v>745</v>
      </c>
      <c r="B249" s="81" t="s">
        <v>336</v>
      </c>
      <c r="C249" s="82"/>
      <c r="D249" s="82"/>
      <c r="E249" s="82"/>
      <c r="F249" s="82"/>
      <c r="G249" s="95" t="s">
        <v>692</v>
      </c>
      <c r="H249" s="103">
        <v>1948.96</v>
      </c>
      <c r="I249" s="103">
        <v>1878.79</v>
      </c>
      <c r="J249" s="103">
        <v>0</v>
      </c>
      <c r="K249" s="103">
        <v>3827.75</v>
      </c>
      <c r="L249" s="96"/>
    </row>
    <row r="250" spans="1:12" x14ac:dyDescent="0.3">
      <c r="A250" s="94" t="s">
        <v>746</v>
      </c>
      <c r="B250" s="81" t="s">
        <v>336</v>
      </c>
      <c r="C250" s="82"/>
      <c r="D250" s="82"/>
      <c r="E250" s="82"/>
      <c r="F250" s="82"/>
      <c r="G250" s="95" t="s">
        <v>720</v>
      </c>
      <c r="H250" s="103">
        <v>135157.96</v>
      </c>
      <c r="I250" s="103">
        <v>0</v>
      </c>
      <c r="J250" s="103">
        <v>321.3</v>
      </c>
      <c r="K250" s="103">
        <v>134836.66</v>
      </c>
      <c r="L250" s="96"/>
    </row>
    <row r="251" spans="1:12" x14ac:dyDescent="0.3">
      <c r="A251" s="94" t="s">
        <v>747</v>
      </c>
      <c r="B251" s="81" t="s">
        <v>336</v>
      </c>
      <c r="C251" s="82"/>
      <c r="D251" s="82"/>
      <c r="E251" s="82"/>
      <c r="F251" s="82"/>
      <c r="G251" s="95" t="s">
        <v>741</v>
      </c>
      <c r="H251" s="103">
        <v>297723.71000000002</v>
      </c>
      <c r="I251" s="103">
        <v>88520</v>
      </c>
      <c r="J251" s="103">
        <v>0</v>
      </c>
      <c r="K251" s="103">
        <v>386243.71</v>
      </c>
      <c r="L251" s="96"/>
    </row>
    <row r="252" spans="1:12" x14ac:dyDescent="0.3">
      <c r="A252" s="89" t="s">
        <v>336</v>
      </c>
      <c r="B252" s="81" t="s">
        <v>336</v>
      </c>
      <c r="C252" s="82"/>
      <c r="D252" s="82"/>
      <c r="E252" s="90" t="s">
        <v>336</v>
      </c>
      <c r="F252" s="91"/>
      <c r="G252" s="91"/>
      <c r="H252" s="101"/>
      <c r="I252" s="101"/>
      <c r="J252" s="101"/>
      <c r="K252" s="101"/>
      <c r="L252" s="91"/>
    </row>
    <row r="253" spans="1:12" x14ac:dyDescent="0.3">
      <c r="A253" s="89" t="s">
        <v>748</v>
      </c>
      <c r="B253" s="81" t="s">
        <v>336</v>
      </c>
      <c r="C253" s="82"/>
      <c r="D253" s="90" t="s">
        <v>749</v>
      </c>
      <c r="E253" s="91"/>
      <c r="F253" s="91"/>
      <c r="G253" s="91"/>
      <c r="H253" s="102">
        <v>434706.66</v>
      </c>
      <c r="I253" s="102">
        <v>108567.76</v>
      </c>
      <c r="J253" s="102">
        <v>0.01</v>
      </c>
      <c r="K253" s="102">
        <v>543274.41</v>
      </c>
      <c r="L253" s="106">
        <f>I253-J253</f>
        <v>108567.75</v>
      </c>
    </row>
    <row r="254" spans="1:12" x14ac:dyDescent="0.3">
      <c r="A254" s="89" t="s">
        <v>750</v>
      </c>
      <c r="B254" s="81" t="s">
        <v>336</v>
      </c>
      <c r="C254" s="82"/>
      <c r="D254" s="82"/>
      <c r="E254" s="90" t="s">
        <v>749</v>
      </c>
      <c r="F254" s="91"/>
      <c r="G254" s="91"/>
      <c r="H254" s="102">
        <v>434706.66</v>
      </c>
      <c r="I254" s="102">
        <v>108567.76</v>
      </c>
      <c r="J254" s="102">
        <v>0.01</v>
      </c>
      <c r="K254" s="102">
        <v>543274.41</v>
      </c>
      <c r="L254" s="92"/>
    </row>
    <row r="255" spans="1:12" x14ac:dyDescent="0.3">
      <c r="A255" s="89" t="s">
        <v>751</v>
      </c>
      <c r="B255" s="81" t="s">
        <v>336</v>
      </c>
      <c r="C255" s="82"/>
      <c r="D255" s="82"/>
      <c r="E255" s="82"/>
      <c r="F255" s="90" t="s">
        <v>749</v>
      </c>
      <c r="G255" s="91"/>
      <c r="H255" s="102">
        <v>434706.66</v>
      </c>
      <c r="I255" s="102">
        <v>108567.76</v>
      </c>
      <c r="J255" s="102">
        <v>0.01</v>
      </c>
      <c r="K255" s="102">
        <v>543274.41</v>
      </c>
      <c r="L255" s="92"/>
    </row>
    <row r="256" spans="1:12" x14ac:dyDescent="0.3">
      <c r="A256" s="94" t="s">
        <v>752</v>
      </c>
      <c r="B256" s="81" t="s">
        <v>336</v>
      </c>
      <c r="C256" s="82"/>
      <c r="D256" s="82"/>
      <c r="E256" s="82"/>
      <c r="F256" s="82"/>
      <c r="G256" s="95" t="s">
        <v>753</v>
      </c>
      <c r="H256" s="103">
        <v>21057.06</v>
      </c>
      <c r="I256" s="103">
        <v>7019.02</v>
      </c>
      <c r="J256" s="103">
        <v>0</v>
      </c>
      <c r="K256" s="103">
        <v>28076.080000000002</v>
      </c>
      <c r="L256" s="106">
        <f t="shared" ref="L256:L264" si="0">I256-J256</f>
        <v>7019.02</v>
      </c>
    </row>
    <row r="257" spans="1:12" x14ac:dyDescent="0.3">
      <c r="A257" s="94" t="s">
        <v>754</v>
      </c>
      <c r="B257" s="81" t="s">
        <v>336</v>
      </c>
      <c r="C257" s="82"/>
      <c r="D257" s="82"/>
      <c r="E257" s="82"/>
      <c r="F257" s="82"/>
      <c r="G257" s="95" t="s">
        <v>755</v>
      </c>
      <c r="H257" s="103">
        <v>10290</v>
      </c>
      <c r="I257" s="103">
        <v>3675</v>
      </c>
      <c r="J257" s="103">
        <v>0</v>
      </c>
      <c r="K257" s="103">
        <v>13965</v>
      </c>
      <c r="L257" s="106">
        <f t="shared" si="0"/>
        <v>3675</v>
      </c>
    </row>
    <row r="258" spans="1:12" x14ac:dyDescent="0.3">
      <c r="A258" s="94" t="s">
        <v>756</v>
      </c>
      <c r="B258" s="81" t="s">
        <v>336</v>
      </c>
      <c r="C258" s="82"/>
      <c r="D258" s="82"/>
      <c r="E258" s="82"/>
      <c r="F258" s="82"/>
      <c r="G258" s="95" t="s">
        <v>757</v>
      </c>
      <c r="H258" s="103">
        <v>13975.2</v>
      </c>
      <c r="I258" s="103">
        <v>0</v>
      </c>
      <c r="J258" s="103">
        <v>0</v>
      </c>
      <c r="K258" s="103">
        <v>13975.2</v>
      </c>
      <c r="L258" s="106">
        <f t="shared" si="0"/>
        <v>0</v>
      </c>
    </row>
    <row r="259" spans="1:12" x14ac:dyDescent="0.3">
      <c r="A259" s="94" t="s">
        <v>758</v>
      </c>
      <c r="B259" s="81" t="s">
        <v>336</v>
      </c>
      <c r="C259" s="82"/>
      <c r="D259" s="82"/>
      <c r="E259" s="82"/>
      <c r="F259" s="82"/>
      <c r="G259" s="95" t="s">
        <v>759</v>
      </c>
      <c r="H259" s="103">
        <v>19470</v>
      </c>
      <c r="I259" s="103">
        <v>19283.41</v>
      </c>
      <c r="J259" s="103">
        <v>0</v>
      </c>
      <c r="K259" s="103">
        <v>38753.410000000003</v>
      </c>
      <c r="L259" s="106">
        <f t="shared" si="0"/>
        <v>19283.41</v>
      </c>
    </row>
    <row r="260" spans="1:12" x14ac:dyDescent="0.3">
      <c r="A260" s="94" t="s">
        <v>760</v>
      </c>
      <c r="B260" s="81" t="s">
        <v>336</v>
      </c>
      <c r="C260" s="82"/>
      <c r="D260" s="82"/>
      <c r="E260" s="82"/>
      <c r="F260" s="82"/>
      <c r="G260" s="95" t="s">
        <v>761</v>
      </c>
      <c r="H260" s="103">
        <v>154810.46</v>
      </c>
      <c r="I260" s="103">
        <v>25801.78</v>
      </c>
      <c r="J260" s="103">
        <v>0</v>
      </c>
      <c r="K260" s="103">
        <v>180612.24</v>
      </c>
      <c r="L260" s="106">
        <f t="shared" si="0"/>
        <v>25801.78</v>
      </c>
    </row>
    <row r="261" spans="1:12" x14ac:dyDescent="0.3">
      <c r="A261" s="94" t="s">
        <v>762</v>
      </c>
      <c r="B261" s="81" t="s">
        <v>336</v>
      </c>
      <c r="C261" s="82"/>
      <c r="D261" s="82"/>
      <c r="E261" s="82"/>
      <c r="F261" s="82"/>
      <c r="G261" s="95" t="s">
        <v>763</v>
      </c>
      <c r="H261" s="103">
        <v>71773.759999999995</v>
      </c>
      <c r="I261" s="103">
        <v>9015.4599999999991</v>
      </c>
      <c r="J261" s="103">
        <v>0</v>
      </c>
      <c r="K261" s="103">
        <v>80789.22</v>
      </c>
      <c r="L261" s="106">
        <f t="shared" si="0"/>
        <v>9015.4599999999991</v>
      </c>
    </row>
    <row r="262" spans="1:12" x14ac:dyDescent="0.3">
      <c r="A262" s="94" t="s">
        <v>764</v>
      </c>
      <c r="B262" s="81" t="s">
        <v>336</v>
      </c>
      <c r="C262" s="82"/>
      <c r="D262" s="82"/>
      <c r="E262" s="82"/>
      <c r="F262" s="82"/>
      <c r="G262" s="95" t="s">
        <v>765</v>
      </c>
      <c r="H262" s="103">
        <v>112970.93</v>
      </c>
      <c r="I262" s="103">
        <v>34480.370000000003</v>
      </c>
      <c r="J262" s="103">
        <v>0</v>
      </c>
      <c r="K262" s="103">
        <v>147451.29999999999</v>
      </c>
      <c r="L262" s="106">
        <f t="shared" si="0"/>
        <v>34480.370000000003</v>
      </c>
    </row>
    <row r="263" spans="1:12" x14ac:dyDescent="0.3">
      <c r="A263" s="94" t="s">
        <v>766</v>
      </c>
      <c r="B263" s="81" t="s">
        <v>336</v>
      </c>
      <c r="C263" s="82"/>
      <c r="D263" s="82"/>
      <c r="E263" s="82"/>
      <c r="F263" s="82"/>
      <c r="G263" s="95" t="s">
        <v>767</v>
      </c>
      <c r="H263" s="103">
        <v>3334.12</v>
      </c>
      <c r="I263" s="103">
        <v>1558.25</v>
      </c>
      <c r="J263" s="103">
        <v>0</v>
      </c>
      <c r="K263" s="103">
        <v>4892.37</v>
      </c>
      <c r="L263" s="106">
        <f t="shared" si="0"/>
        <v>1558.25</v>
      </c>
    </row>
    <row r="264" spans="1:12" x14ac:dyDescent="0.3">
      <c r="A264" s="94" t="s">
        <v>768</v>
      </c>
      <c r="B264" s="81" t="s">
        <v>336</v>
      </c>
      <c r="C264" s="82"/>
      <c r="D264" s="82"/>
      <c r="E264" s="82"/>
      <c r="F264" s="82"/>
      <c r="G264" s="95" t="s">
        <v>769</v>
      </c>
      <c r="H264" s="103">
        <v>27025.13</v>
      </c>
      <c r="I264" s="103">
        <v>7734.47</v>
      </c>
      <c r="J264" s="103">
        <v>0.01</v>
      </c>
      <c r="K264" s="103">
        <v>34759.589999999997</v>
      </c>
      <c r="L264" s="106">
        <f t="shared" si="0"/>
        <v>7734.46</v>
      </c>
    </row>
    <row r="265" spans="1:12" x14ac:dyDescent="0.3">
      <c r="A265" s="97" t="s">
        <v>336</v>
      </c>
      <c r="B265" s="81" t="s">
        <v>336</v>
      </c>
      <c r="C265" s="82"/>
      <c r="D265" s="82"/>
      <c r="E265" s="82"/>
      <c r="F265" s="82"/>
      <c r="G265" s="98" t="s">
        <v>336</v>
      </c>
      <c r="H265" s="104"/>
      <c r="I265" s="104"/>
      <c r="J265" s="104"/>
      <c r="K265" s="104"/>
      <c r="L265" s="99"/>
    </row>
    <row r="266" spans="1:12" x14ac:dyDescent="0.3">
      <c r="A266" s="89" t="s">
        <v>770</v>
      </c>
      <c r="B266" s="93" t="s">
        <v>336</v>
      </c>
      <c r="C266" s="90" t="s">
        <v>771</v>
      </c>
      <c r="D266" s="91"/>
      <c r="E266" s="91"/>
      <c r="F266" s="91"/>
      <c r="G266" s="91"/>
      <c r="H266" s="102">
        <v>392174.76</v>
      </c>
      <c r="I266" s="102">
        <v>85194.33</v>
      </c>
      <c r="J266" s="102">
        <v>0</v>
      </c>
      <c r="K266" s="102">
        <v>477369.09</v>
      </c>
      <c r="L266" s="106">
        <f>I266-J266</f>
        <v>85194.33</v>
      </c>
    </row>
    <row r="267" spans="1:12" x14ac:dyDescent="0.3">
      <c r="A267" s="89" t="s">
        <v>772</v>
      </c>
      <c r="B267" s="81" t="s">
        <v>336</v>
      </c>
      <c r="C267" s="82"/>
      <c r="D267" s="90" t="s">
        <v>771</v>
      </c>
      <c r="E267" s="91"/>
      <c r="F267" s="91"/>
      <c r="G267" s="91"/>
      <c r="H267" s="102">
        <v>392174.76</v>
      </c>
      <c r="I267" s="102">
        <v>85194.33</v>
      </c>
      <c r="J267" s="102">
        <v>0</v>
      </c>
      <c r="K267" s="102">
        <v>477369.09</v>
      </c>
      <c r="L267" s="92"/>
    </row>
    <row r="268" spans="1:12" x14ac:dyDescent="0.3">
      <c r="A268" s="89" t="s">
        <v>773</v>
      </c>
      <c r="B268" s="81" t="s">
        <v>336</v>
      </c>
      <c r="C268" s="82"/>
      <c r="D268" s="82"/>
      <c r="E268" s="90" t="s">
        <v>771</v>
      </c>
      <c r="F268" s="91"/>
      <c r="G268" s="91"/>
      <c r="H268" s="102">
        <v>392174.76</v>
      </c>
      <c r="I268" s="102">
        <v>85194.33</v>
      </c>
      <c r="J268" s="102">
        <v>0</v>
      </c>
      <c r="K268" s="102">
        <v>477369.09</v>
      </c>
      <c r="L268" s="92"/>
    </row>
    <row r="269" spans="1:12" x14ac:dyDescent="0.3">
      <c r="A269" s="89" t="s">
        <v>774</v>
      </c>
      <c r="B269" s="81" t="s">
        <v>336</v>
      </c>
      <c r="C269" s="82"/>
      <c r="D269" s="82"/>
      <c r="E269" s="82"/>
      <c r="F269" s="90" t="s">
        <v>775</v>
      </c>
      <c r="G269" s="91"/>
      <c r="H269" s="102">
        <v>9638.51</v>
      </c>
      <c r="I269" s="102">
        <v>0</v>
      </c>
      <c r="J269" s="102">
        <v>0</v>
      </c>
      <c r="K269" s="102">
        <v>9638.51</v>
      </c>
      <c r="L269" s="106">
        <f>I269-J269</f>
        <v>0</v>
      </c>
    </row>
    <row r="270" spans="1:12" x14ac:dyDescent="0.3">
      <c r="A270" s="94" t="s">
        <v>776</v>
      </c>
      <c r="B270" s="81" t="s">
        <v>336</v>
      </c>
      <c r="C270" s="82"/>
      <c r="D270" s="82"/>
      <c r="E270" s="82"/>
      <c r="F270" s="82"/>
      <c r="G270" s="95" t="s">
        <v>777</v>
      </c>
      <c r="H270" s="103">
        <v>9638.51</v>
      </c>
      <c r="I270" s="103">
        <v>0</v>
      </c>
      <c r="J270" s="103">
        <v>0</v>
      </c>
      <c r="K270" s="103">
        <v>9638.51</v>
      </c>
      <c r="L270" s="96"/>
    </row>
    <row r="271" spans="1:12" x14ac:dyDescent="0.3">
      <c r="A271" s="97" t="s">
        <v>336</v>
      </c>
      <c r="B271" s="81" t="s">
        <v>336</v>
      </c>
      <c r="C271" s="82"/>
      <c r="D271" s="82"/>
      <c r="E271" s="82"/>
      <c r="F271" s="82"/>
      <c r="G271" s="98" t="s">
        <v>336</v>
      </c>
      <c r="H271" s="104"/>
      <c r="I271" s="104"/>
      <c r="J271" s="104"/>
      <c r="K271" s="104"/>
      <c r="L271" s="99"/>
    </row>
    <row r="272" spans="1:12" x14ac:dyDescent="0.3">
      <c r="A272" s="89" t="s">
        <v>778</v>
      </c>
      <c r="B272" s="81" t="s">
        <v>336</v>
      </c>
      <c r="C272" s="82"/>
      <c r="D272" s="82"/>
      <c r="E272" s="82"/>
      <c r="F272" s="90" t="s">
        <v>779</v>
      </c>
      <c r="G272" s="91"/>
      <c r="H272" s="102">
        <v>240258.39</v>
      </c>
      <c r="I272" s="102">
        <v>64028.08</v>
      </c>
      <c r="J272" s="102">
        <v>0</v>
      </c>
      <c r="K272" s="102">
        <v>304286.46999999997</v>
      </c>
      <c r="L272" s="106">
        <f>I272-J272</f>
        <v>64028.08</v>
      </c>
    </row>
    <row r="273" spans="1:12" x14ac:dyDescent="0.3">
      <c r="A273" s="94" t="s">
        <v>780</v>
      </c>
      <c r="B273" s="81" t="s">
        <v>336</v>
      </c>
      <c r="C273" s="82"/>
      <c r="D273" s="82"/>
      <c r="E273" s="82"/>
      <c r="F273" s="82"/>
      <c r="G273" s="95" t="s">
        <v>781</v>
      </c>
      <c r="H273" s="103">
        <v>114210.19</v>
      </c>
      <c r="I273" s="103">
        <v>21222.93</v>
      </c>
      <c r="J273" s="103">
        <v>0</v>
      </c>
      <c r="K273" s="103">
        <v>135433.12</v>
      </c>
      <c r="L273" s="106">
        <f t="shared" ref="L273:L276" si="1">I273-J273</f>
        <v>21222.93</v>
      </c>
    </row>
    <row r="274" spans="1:12" x14ac:dyDescent="0.3">
      <c r="A274" s="94" t="s">
        <v>782</v>
      </c>
      <c r="B274" s="81" t="s">
        <v>336</v>
      </c>
      <c r="C274" s="82"/>
      <c r="D274" s="82"/>
      <c r="E274" s="82"/>
      <c r="F274" s="82"/>
      <c r="G274" s="95" t="s">
        <v>783</v>
      </c>
      <c r="H274" s="103">
        <v>18130.8</v>
      </c>
      <c r="I274" s="103">
        <v>6043.6</v>
      </c>
      <c r="J274" s="103">
        <v>0</v>
      </c>
      <c r="K274" s="103">
        <v>24174.400000000001</v>
      </c>
      <c r="L274" s="106">
        <f t="shared" si="1"/>
        <v>6043.6</v>
      </c>
    </row>
    <row r="275" spans="1:12" x14ac:dyDescent="0.3">
      <c r="A275" s="94" t="s">
        <v>784</v>
      </c>
      <c r="B275" s="81" t="s">
        <v>336</v>
      </c>
      <c r="C275" s="82"/>
      <c r="D275" s="82"/>
      <c r="E275" s="82"/>
      <c r="F275" s="82"/>
      <c r="G275" s="95" t="s">
        <v>785</v>
      </c>
      <c r="H275" s="103">
        <v>91534.25</v>
      </c>
      <c r="I275" s="103">
        <v>33888.36</v>
      </c>
      <c r="J275" s="103">
        <v>0</v>
      </c>
      <c r="K275" s="103">
        <v>125422.61</v>
      </c>
      <c r="L275" s="106">
        <f t="shared" si="1"/>
        <v>33888.36</v>
      </c>
    </row>
    <row r="276" spans="1:12" x14ac:dyDescent="0.3">
      <c r="A276" s="94" t="s">
        <v>786</v>
      </c>
      <c r="B276" s="81" t="s">
        <v>336</v>
      </c>
      <c r="C276" s="82"/>
      <c r="D276" s="82"/>
      <c r="E276" s="82"/>
      <c r="F276" s="82"/>
      <c r="G276" s="95" t="s">
        <v>787</v>
      </c>
      <c r="H276" s="103">
        <v>16383.15</v>
      </c>
      <c r="I276" s="103">
        <v>2873.19</v>
      </c>
      <c r="J276" s="103">
        <v>0</v>
      </c>
      <c r="K276" s="103">
        <v>19256.34</v>
      </c>
      <c r="L276" s="106">
        <f t="shared" si="1"/>
        <v>2873.19</v>
      </c>
    </row>
    <row r="277" spans="1:12" x14ac:dyDescent="0.3">
      <c r="A277" s="97" t="s">
        <v>336</v>
      </c>
      <c r="B277" s="81" t="s">
        <v>336</v>
      </c>
      <c r="C277" s="82"/>
      <c r="D277" s="82"/>
      <c r="E277" s="82"/>
      <c r="F277" s="82"/>
      <c r="G277" s="98" t="s">
        <v>336</v>
      </c>
      <c r="H277" s="104"/>
      <c r="I277" s="104"/>
      <c r="J277" s="104"/>
      <c r="K277" s="104"/>
      <c r="L277" s="99"/>
    </row>
    <row r="278" spans="1:12" x14ac:dyDescent="0.3">
      <c r="A278" s="89" t="s">
        <v>788</v>
      </c>
      <c r="B278" s="81" t="s">
        <v>336</v>
      </c>
      <c r="C278" s="82"/>
      <c r="D278" s="82"/>
      <c r="E278" s="82"/>
      <c r="F278" s="90" t="s">
        <v>789</v>
      </c>
      <c r="G278" s="91"/>
      <c r="H278" s="102">
        <v>11740.55</v>
      </c>
      <c r="I278" s="102">
        <v>0</v>
      </c>
      <c r="J278" s="102">
        <v>0</v>
      </c>
      <c r="K278" s="102">
        <v>11740.55</v>
      </c>
      <c r="L278" s="106">
        <f>I278-J278</f>
        <v>0</v>
      </c>
    </row>
    <row r="279" spans="1:12" x14ac:dyDescent="0.3">
      <c r="A279" s="94" t="s">
        <v>790</v>
      </c>
      <c r="B279" s="81" t="s">
        <v>336</v>
      </c>
      <c r="C279" s="82"/>
      <c r="D279" s="82"/>
      <c r="E279" s="82"/>
      <c r="F279" s="82"/>
      <c r="G279" s="95" t="s">
        <v>791</v>
      </c>
      <c r="H279" s="103">
        <v>1378.55</v>
      </c>
      <c r="I279" s="103">
        <v>0</v>
      </c>
      <c r="J279" s="103">
        <v>0</v>
      </c>
      <c r="K279" s="103">
        <v>1378.55</v>
      </c>
      <c r="L279" s="96"/>
    </row>
    <row r="280" spans="1:12" x14ac:dyDescent="0.3">
      <c r="A280" s="94" t="s">
        <v>792</v>
      </c>
      <c r="B280" s="81" t="s">
        <v>336</v>
      </c>
      <c r="C280" s="82"/>
      <c r="D280" s="82"/>
      <c r="E280" s="82"/>
      <c r="F280" s="82"/>
      <c r="G280" s="95" t="s">
        <v>793</v>
      </c>
      <c r="H280" s="103">
        <v>10362</v>
      </c>
      <c r="I280" s="103">
        <v>0</v>
      </c>
      <c r="J280" s="103">
        <v>0</v>
      </c>
      <c r="K280" s="103">
        <v>10362</v>
      </c>
      <c r="L280" s="96"/>
    </row>
    <row r="281" spans="1:12" x14ac:dyDescent="0.3">
      <c r="A281" s="97" t="s">
        <v>336</v>
      </c>
      <c r="B281" s="81" t="s">
        <v>336</v>
      </c>
      <c r="C281" s="82"/>
      <c r="D281" s="82"/>
      <c r="E281" s="82"/>
      <c r="F281" s="82"/>
      <c r="G281" s="98" t="s">
        <v>336</v>
      </c>
      <c r="H281" s="104"/>
      <c r="I281" s="104"/>
      <c r="J281" s="104"/>
      <c r="K281" s="104"/>
      <c r="L281" s="99"/>
    </row>
    <row r="282" spans="1:12" x14ac:dyDescent="0.3">
      <c r="A282" s="89" t="s">
        <v>794</v>
      </c>
      <c r="B282" s="81" t="s">
        <v>336</v>
      </c>
      <c r="C282" s="82"/>
      <c r="D282" s="82"/>
      <c r="E282" s="82"/>
      <c r="F282" s="90" t="s">
        <v>795</v>
      </c>
      <c r="G282" s="91"/>
      <c r="H282" s="102">
        <v>70539.16</v>
      </c>
      <c r="I282" s="102">
        <v>8910</v>
      </c>
      <c r="J282" s="102">
        <v>0</v>
      </c>
      <c r="K282" s="102">
        <v>79449.16</v>
      </c>
      <c r="L282" s="106">
        <f>I282-J282</f>
        <v>8910</v>
      </c>
    </row>
    <row r="283" spans="1:12" x14ac:dyDescent="0.3">
      <c r="A283" s="94" t="s">
        <v>796</v>
      </c>
      <c r="B283" s="81" t="s">
        <v>336</v>
      </c>
      <c r="C283" s="82"/>
      <c r="D283" s="82"/>
      <c r="E283" s="82"/>
      <c r="F283" s="82"/>
      <c r="G283" s="95" t="s">
        <v>797</v>
      </c>
      <c r="H283" s="103">
        <v>33589.300000000003</v>
      </c>
      <c r="I283" s="103">
        <v>0</v>
      </c>
      <c r="J283" s="103">
        <v>0</v>
      </c>
      <c r="K283" s="103">
        <v>33589.300000000003</v>
      </c>
      <c r="L283" s="96"/>
    </row>
    <row r="284" spans="1:12" x14ac:dyDescent="0.3">
      <c r="A284" s="94" t="s">
        <v>798</v>
      </c>
      <c r="B284" s="81" t="s">
        <v>336</v>
      </c>
      <c r="C284" s="82"/>
      <c r="D284" s="82"/>
      <c r="E284" s="82"/>
      <c r="F284" s="82"/>
      <c r="G284" s="95" t="s">
        <v>799</v>
      </c>
      <c r="H284" s="103">
        <v>10047.06</v>
      </c>
      <c r="I284" s="103">
        <v>0</v>
      </c>
      <c r="J284" s="103">
        <v>0</v>
      </c>
      <c r="K284" s="103">
        <v>10047.06</v>
      </c>
      <c r="L284" s="96"/>
    </row>
    <row r="285" spans="1:12" x14ac:dyDescent="0.3">
      <c r="A285" s="94" t="s">
        <v>800</v>
      </c>
      <c r="B285" s="81" t="s">
        <v>336</v>
      </c>
      <c r="C285" s="82"/>
      <c r="D285" s="82"/>
      <c r="E285" s="82"/>
      <c r="F285" s="82"/>
      <c r="G285" s="95" t="s">
        <v>801</v>
      </c>
      <c r="H285" s="103">
        <v>22379.35</v>
      </c>
      <c r="I285" s="103">
        <v>8910</v>
      </c>
      <c r="J285" s="103">
        <v>0</v>
      </c>
      <c r="K285" s="103">
        <v>31289.35</v>
      </c>
      <c r="L285" s="96"/>
    </row>
    <row r="286" spans="1:12" x14ac:dyDescent="0.3">
      <c r="A286" s="94" t="s">
        <v>802</v>
      </c>
      <c r="B286" s="81" t="s">
        <v>336</v>
      </c>
      <c r="C286" s="82"/>
      <c r="D286" s="82"/>
      <c r="E286" s="82"/>
      <c r="F286" s="82"/>
      <c r="G286" s="95" t="s">
        <v>803</v>
      </c>
      <c r="H286" s="103">
        <v>597.6</v>
      </c>
      <c r="I286" s="103">
        <v>0</v>
      </c>
      <c r="J286" s="103">
        <v>0</v>
      </c>
      <c r="K286" s="103">
        <v>597.6</v>
      </c>
      <c r="L286" s="96"/>
    </row>
    <row r="287" spans="1:12" x14ac:dyDescent="0.3">
      <c r="A287" s="94" t="s">
        <v>804</v>
      </c>
      <c r="B287" s="81" t="s">
        <v>336</v>
      </c>
      <c r="C287" s="82"/>
      <c r="D287" s="82"/>
      <c r="E287" s="82"/>
      <c r="F287" s="82"/>
      <c r="G287" s="95" t="s">
        <v>805</v>
      </c>
      <c r="H287" s="103">
        <v>3925.85</v>
      </c>
      <c r="I287" s="103">
        <v>0</v>
      </c>
      <c r="J287" s="103">
        <v>0</v>
      </c>
      <c r="K287" s="103">
        <v>3925.85</v>
      </c>
      <c r="L287" s="96"/>
    </row>
    <row r="288" spans="1:12" x14ac:dyDescent="0.3">
      <c r="A288" s="97" t="s">
        <v>336</v>
      </c>
      <c r="B288" s="81" t="s">
        <v>336</v>
      </c>
      <c r="C288" s="82"/>
      <c r="D288" s="82"/>
      <c r="E288" s="82"/>
      <c r="F288" s="82"/>
      <c r="G288" s="98" t="s">
        <v>336</v>
      </c>
      <c r="H288" s="104"/>
      <c r="I288" s="104"/>
      <c r="J288" s="104"/>
      <c r="K288" s="104"/>
      <c r="L288" s="99"/>
    </row>
    <row r="289" spans="1:12" x14ac:dyDescent="0.3">
      <c r="A289" s="89" t="s">
        <v>807</v>
      </c>
      <c r="B289" s="81" t="s">
        <v>336</v>
      </c>
      <c r="C289" s="82"/>
      <c r="D289" s="82"/>
      <c r="E289" s="82"/>
      <c r="F289" s="90" t="s">
        <v>808</v>
      </c>
      <c r="G289" s="91"/>
      <c r="H289" s="102">
        <v>20535.060000000001</v>
      </c>
      <c r="I289" s="102">
        <v>4153.45</v>
      </c>
      <c r="J289" s="102">
        <v>0</v>
      </c>
      <c r="K289" s="102">
        <v>24688.51</v>
      </c>
      <c r="L289" s="106">
        <f>I289-J289</f>
        <v>4153.45</v>
      </c>
    </row>
    <row r="290" spans="1:12" x14ac:dyDescent="0.3">
      <c r="A290" s="94" t="s">
        <v>809</v>
      </c>
      <c r="B290" s="81" t="s">
        <v>336</v>
      </c>
      <c r="C290" s="82"/>
      <c r="D290" s="82"/>
      <c r="E290" s="82"/>
      <c r="F290" s="82"/>
      <c r="G290" s="95" t="s">
        <v>608</v>
      </c>
      <c r="H290" s="103">
        <v>2497.16</v>
      </c>
      <c r="I290" s="103">
        <v>848.99</v>
      </c>
      <c r="J290" s="103">
        <v>0</v>
      </c>
      <c r="K290" s="103">
        <v>3346.15</v>
      </c>
      <c r="L290" s="96"/>
    </row>
    <row r="291" spans="1:12" x14ac:dyDescent="0.3">
      <c r="A291" s="94" t="s">
        <v>812</v>
      </c>
      <c r="B291" s="81" t="s">
        <v>336</v>
      </c>
      <c r="C291" s="82"/>
      <c r="D291" s="82"/>
      <c r="E291" s="82"/>
      <c r="F291" s="82"/>
      <c r="G291" s="95" t="s">
        <v>813</v>
      </c>
      <c r="H291" s="103">
        <v>7024.13</v>
      </c>
      <c r="I291" s="103">
        <v>1605.01</v>
      </c>
      <c r="J291" s="103">
        <v>0</v>
      </c>
      <c r="K291" s="103">
        <v>8629.14</v>
      </c>
      <c r="L291" s="96"/>
    </row>
    <row r="292" spans="1:12" x14ac:dyDescent="0.3">
      <c r="A292" s="94" t="s">
        <v>814</v>
      </c>
      <c r="B292" s="81" t="s">
        <v>336</v>
      </c>
      <c r="C292" s="82"/>
      <c r="D292" s="82"/>
      <c r="E292" s="82"/>
      <c r="F292" s="82"/>
      <c r="G292" s="95" t="s">
        <v>815</v>
      </c>
      <c r="H292" s="103">
        <v>5202.9799999999996</v>
      </c>
      <c r="I292" s="103">
        <v>1685.62</v>
      </c>
      <c r="J292" s="103">
        <v>0</v>
      </c>
      <c r="K292" s="103">
        <v>6888.6</v>
      </c>
      <c r="L292" s="96"/>
    </row>
    <row r="293" spans="1:12" x14ac:dyDescent="0.3">
      <c r="A293" s="94" t="s">
        <v>816</v>
      </c>
      <c r="B293" s="81" t="s">
        <v>336</v>
      </c>
      <c r="C293" s="82"/>
      <c r="D293" s="82"/>
      <c r="E293" s="82"/>
      <c r="F293" s="82"/>
      <c r="G293" s="95" t="s">
        <v>817</v>
      </c>
      <c r="H293" s="103">
        <v>5783.13</v>
      </c>
      <c r="I293" s="103">
        <v>0</v>
      </c>
      <c r="J293" s="103">
        <v>0</v>
      </c>
      <c r="K293" s="103">
        <v>5783.13</v>
      </c>
      <c r="L293" s="96"/>
    </row>
    <row r="294" spans="1:12" x14ac:dyDescent="0.3">
      <c r="A294" s="94" t="s">
        <v>818</v>
      </c>
      <c r="B294" s="81" t="s">
        <v>336</v>
      </c>
      <c r="C294" s="82"/>
      <c r="D294" s="82"/>
      <c r="E294" s="82"/>
      <c r="F294" s="82"/>
      <c r="G294" s="95" t="s">
        <v>819</v>
      </c>
      <c r="H294" s="103">
        <v>27.66</v>
      </c>
      <c r="I294" s="103">
        <v>13.83</v>
      </c>
      <c r="J294" s="103">
        <v>0</v>
      </c>
      <c r="K294" s="103">
        <v>41.49</v>
      </c>
      <c r="L294" s="96"/>
    </row>
    <row r="295" spans="1:12" x14ac:dyDescent="0.3">
      <c r="A295" s="97" t="s">
        <v>336</v>
      </c>
      <c r="B295" s="81" t="s">
        <v>336</v>
      </c>
      <c r="C295" s="82"/>
      <c r="D295" s="82"/>
      <c r="E295" s="82"/>
      <c r="F295" s="82"/>
      <c r="G295" s="98" t="s">
        <v>336</v>
      </c>
      <c r="H295" s="104"/>
      <c r="I295" s="104"/>
      <c r="J295" s="104"/>
      <c r="K295" s="104"/>
      <c r="L295" s="99"/>
    </row>
    <row r="296" spans="1:12" x14ac:dyDescent="0.3">
      <c r="A296" s="89" t="s">
        <v>820</v>
      </c>
      <c r="B296" s="81" t="s">
        <v>336</v>
      </c>
      <c r="C296" s="82"/>
      <c r="D296" s="82"/>
      <c r="E296" s="82"/>
      <c r="F296" s="90" t="s">
        <v>821</v>
      </c>
      <c r="G296" s="91"/>
      <c r="H296" s="102">
        <v>37572.21</v>
      </c>
      <c r="I296" s="102">
        <v>8102.8</v>
      </c>
      <c r="J296" s="102">
        <v>0</v>
      </c>
      <c r="K296" s="102">
        <v>45675.01</v>
      </c>
      <c r="L296" s="106">
        <f>I296-J296</f>
        <v>8102.8</v>
      </c>
    </row>
    <row r="297" spans="1:12" x14ac:dyDescent="0.3">
      <c r="A297" s="94" t="s">
        <v>822</v>
      </c>
      <c r="B297" s="81" t="s">
        <v>336</v>
      </c>
      <c r="C297" s="82"/>
      <c r="D297" s="82"/>
      <c r="E297" s="82"/>
      <c r="F297" s="82"/>
      <c r="G297" s="95" t="s">
        <v>823</v>
      </c>
      <c r="H297" s="103">
        <v>1015</v>
      </c>
      <c r="I297" s="103">
        <v>0</v>
      </c>
      <c r="J297" s="103">
        <v>0</v>
      </c>
      <c r="K297" s="103">
        <v>1015</v>
      </c>
      <c r="L297" s="96"/>
    </row>
    <row r="298" spans="1:12" x14ac:dyDescent="0.3">
      <c r="A298" s="94" t="s">
        <v>824</v>
      </c>
      <c r="B298" s="81" t="s">
        <v>336</v>
      </c>
      <c r="C298" s="82"/>
      <c r="D298" s="82"/>
      <c r="E298" s="82"/>
      <c r="F298" s="82"/>
      <c r="G298" s="95" t="s">
        <v>825</v>
      </c>
      <c r="H298" s="103">
        <v>707.27</v>
      </c>
      <c r="I298" s="103">
        <v>0</v>
      </c>
      <c r="J298" s="103">
        <v>0</v>
      </c>
      <c r="K298" s="103">
        <v>707.27</v>
      </c>
      <c r="L298" s="96"/>
    </row>
    <row r="299" spans="1:12" x14ac:dyDescent="0.3">
      <c r="A299" s="94" t="s">
        <v>826</v>
      </c>
      <c r="B299" s="81" t="s">
        <v>336</v>
      </c>
      <c r="C299" s="82"/>
      <c r="D299" s="82"/>
      <c r="E299" s="82"/>
      <c r="F299" s="82"/>
      <c r="G299" s="95" t="s">
        <v>827</v>
      </c>
      <c r="H299" s="103">
        <v>2818.36</v>
      </c>
      <c r="I299" s="103">
        <v>0</v>
      </c>
      <c r="J299" s="103">
        <v>0</v>
      </c>
      <c r="K299" s="103">
        <v>2818.36</v>
      </c>
      <c r="L299" s="96"/>
    </row>
    <row r="300" spans="1:12" x14ac:dyDescent="0.3">
      <c r="A300" s="94" t="s">
        <v>828</v>
      </c>
      <c r="B300" s="81" t="s">
        <v>336</v>
      </c>
      <c r="C300" s="82"/>
      <c r="D300" s="82"/>
      <c r="E300" s="82"/>
      <c r="F300" s="82"/>
      <c r="G300" s="95" t="s">
        <v>829</v>
      </c>
      <c r="H300" s="103">
        <v>750.51</v>
      </c>
      <c r="I300" s="103">
        <v>1266.1400000000001</v>
      </c>
      <c r="J300" s="103">
        <v>0</v>
      </c>
      <c r="K300" s="103">
        <v>2016.65</v>
      </c>
      <c r="L300" s="96"/>
    </row>
    <row r="301" spans="1:12" x14ac:dyDescent="0.3">
      <c r="A301" s="94" t="s">
        <v>830</v>
      </c>
      <c r="B301" s="81" t="s">
        <v>336</v>
      </c>
      <c r="C301" s="82"/>
      <c r="D301" s="82"/>
      <c r="E301" s="82"/>
      <c r="F301" s="82"/>
      <c r="G301" s="95" t="s">
        <v>831</v>
      </c>
      <c r="H301" s="103">
        <v>70</v>
      </c>
      <c r="I301" s="103">
        <v>0</v>
      </c>
      <c r="J301" s="103">
        <v>0</v>
      </c>
      <c r="K301" s="103">
        <v>70</v>
      </c>
      <c r="L301" s="96"/>
    </row>
    <row r="302" spans="1:12" x14ac:dyDescent="0.3">
      <c r="A302" s="94" t="s">
        <v>834</v>
      </c>
      <c r="B302" s="81" t="s">
        <v>336</v>
      </c>
      <c r="C302" s="82"/>
      <c r="D302" s="82"/>
      <c r="E302" s="82"/>
      <c r="F302" s="82"/>
      <c r="G302" s="95" t="s">
        <v>835</v>
      </c>
      <c r="H302" s="103">
        <v>390</v>
      </c>
      <c r="I302" s="103">
        <v>0</v>
      </c>
      <c r="J302" s="103">
        <v>0</v>
      </c>
      <c r="K302" s="103">
        <v>390</v>
      </c>
      <c r="L302" s="96"/>
    </row>
    <row r="303" spans="1:12" x14ac:dyDescent="0.3">
      <c r="A303" s="94" t="s">
        <v>836</v>
      </c>
      <c r="B303" s="81" t="s">
        <v>336</v>
      </c>
      <c r="C303" s="82"/>
      <c r="D303" s="82"/>
      <c r="E303" s="82"/>
      <c r="F303" s="82"/>
      <c r="G303" s="95" t="s">
        <v>837</v>
      </c>
      <c r="H303" s="103">
        <v>29.4</v>
      </c>
      <c r="I303" s="103">
        <v>0</v>
      </c>
      <c r="J303" s="103">
        <v>0</v>
      </c>
      <c r="K303" s="103">
        <v>29.4</v>
      </c>
      <c r="L303" s="96"/>
    </row>
    <row r="304" spans="1:12" x14ac:dyDescent="0.3">
      <c r="A304" s="94" t="s">
        <v>838</v>
      </c>
      <c r="B304" s="81" t="s">
        <v>336</v>
      </c>
      <c r="C304" s="82"/>
      <c r="D304" s="82"/>
      <c r="E304" s="82"/>
      <c r="F304" s="82"/>
      <c r="G304" s="95" t="s">
        <v>839</v>
      </c>
      <c r="H304" s="103">
        <v>9480</v>
      </c>
      <c r="I304" s="103">
        <v>3160</v>
      </c>
      <c r="J304" s="103">
        <v>0</v>
      </c>
      <c r="K304" s="103">
        <v>12640</v>
      </c>
      <c r="L304" s="96"/>
    </row>
    <row r="305" spans="1:12" x14ac:dyDescent="0.3">
      <c r="A305" s="94" t="s">
        <v>840</v>
      </c>
      <c r="B305" s="81" t="s">
        <v>336</v>
      </c>
      <c r="C305" s="82"/>
      <c r="D305" s="82"/>
      <c r="E305" s="82"/>
      <c r="F305" s="82"/>
      <c r="G305" s="95" t="s">
        <v>841</v>
      </c>
      <c r="H305" s="103">
        <v>244.74</v>
      </c>
      <c r="I305" s="103">
        <v>0</v>
      </c>
      <c r="J305" s="103">
        <v>0</v>
      </c>
      <c r="K305" s="103">
        <v>244.74</v>
      </c>
      <c r="L305" s="96"/>
    </row>
    <row r="306" spans="1:12" x14ac:dyDescent="0.3">
      <c r="A306" s="94" t="s">
        <v>842</v>
      </c>
      <c r="B306" s="81" t="s">
        <v>336</v>
      </c>
      <c r="C306" s="82"/>
      <c r="D306" s="82"/>
      <c r="E306" s="82"/>
      <c r="F306" s="82"/>
      <c r="G306" s="95" t="s">
        <v>843</v>
      </c>
      <c r="H306" s="103">
        <v>393.65</v>
      </c>
      <c r="I306" s="103">
        <v>257.07</v>
      </c>
      <c r="J306" s="103">
        <v>0</v>
      </c>
      <c r="K306" s="103">
        <v>650.72</v>
      </c>
      <c r="L306" s="96"/>
    </row>
    <row r="307" spans="1:12" x14ac:dyDescent="0.3">
      <c r="A307" s="94" t="s">
        <v>844</v>
      </c>
      <c r="B307" s="81" t="s">
        <v>336</v>
      </c>
      <c r="C307" s="82"/>
      <c r="D307" s="82"/>
      <c r="E307" s="82"/>
      <c r="F307" s="82"/>
      <c r="G307" s="95" t="s">
        <v>845</v>
      </c>
      <c r="H307" s="103">
        <v>3150</v>
      </c>
      <c r="I307" s="103">
        <v>525</v>
      </c>
      <c r="J307" s="103">
        <v>0</v>
      </c>
      <c r="K307" s="103">
        <v>3675</v>
      </c>
      <c r="L307" s="96"/>
    </row>
    <row r="308" spans="1:12" x14ac:dyDescent="0.3">
      <c r="A308" s="94" t="s">
        <v>846</v>
      </c>
      <c r="B308" s="81" t="s">
        <v>336</v>
      </c>
      <c r="C308" s="82"/>
      <c r="D308" s="82"/>
      <c r="E308" s="82"/>
      <c r="F308" s="82"/>
      <c r="G308" s="95" t="s">
        <v>847</v>
      </c>
      <c r="H308" s="103">
        <v>10516.4</v>
      </c>
      <c r="I308" s="103">
        <v>185</v>
      </c>
      <c r="J308" s="103">
        <v>0</v>
      </c>
      <c r="K308" s="103">
        <v>10701.4</v>
      </c>
      <c r="L308" s="96"/>
    </row>
    <row r="309" spans="1:12" x14ac:dyDescent="0.3">
      <c r="A309" s="94" t="s">
        <v>848</v>
      </c>
      <c r="B309" s="81" t="s">
        <v>336</v>
      </c>
      <c r="C309" s="82"/>
      <c r="D309" s="82"/>
      <c r="E309" s="82"/>
      <c r="F309" s="82"/>
      <c r="G309" s="95" t="s">
        <v>849</v>
      </c>
      <c r="H309" s="103">
        <v>1521.5</v>
      </c>
      <c r="I309" s="103">
        <v>629</v>
      </c>
      <c r="J309" s="103">
        <v>0</v>
      </c>
      <c r="K309" s="103">
        <v>2150.5</v>
      </c>
      <c r="L309" s="96"/>
    </row>
    <row r="310" spans="1:12" x14ac:dyDescent="0.3">
      <c r="A310" s="94" t="s">
        <v>850</v>
      </c>
      <c r="B310" s="81" t="s">
        <v>336</v>
      </c>
      <c r="C310" s="82"/>
      <c r="D310" s="82"/>
      <c r="E310" s="82"/>
      <c r="F310" s="82"/>
      <c r="G310" s="95" t="s">
        <v>851</v>
      </c>
      <c r="H310" s="103">
        <v>1635</v>
      </c>
      <c r="I310" s="103">
        <v>545</v>
      </c>
      <c r="J310" s="103">
        <v>0</v>
      </c>
      <c r="K310" s="103">
        <v>2180</v>
      </c>
      <c r="L310" s="96"/>
    </row>
    <row r="311" spans="1:12" x14ac:dyDescent="0.3">
      <c r="A311" s="94" t="s">
        <v>852</v>
      </c>
      <c r="B311" s="81" t="s">
        <v>336</v>
      </c>
      <c r="C311" s="82"/>
      <c r="D311" s="82"/>
      <c r="E311" s="82"/>
      <c r="F311" s="82"/>
      <c r="G311" s="95" t="s">
        <v>853</v>
      </c>
      <c r="H311" s="103">
        <v>1729.16</v>
      </c>
      <c r="I311" s="103">
        <v>1535.59</v>
      </c>
      <c r="J311" s="103">
        <v>0</v>
      </c>
      <c r="K311" s="103">
        <v>3264.75</v>
      </c>
      <c r="L311" s="96"/>
    </row>
    <row r="312" spans="1:12" x14ac:dyDescent="0.3">
      <c r="A312" s="94" t="s">
        <v>854</v>
      </c>
      <c r="B312" s="81" t="s">
        <v>336</v>
      </c>
      <c r="C312" s="82"/>
      <c r="D312" s="82"/>
      <c r="E312" s="82"/>
      <c r="F312" s="82"/>
      <c r="G312" s="95" t="s">
        <v>855</v>
      </c>
      <c r="H312" s="103">
        <v>90</v>
      </c>
      <c r="I312" s="103">
        <v>0</v>
      </c>
      <c r="J312" s="103">
        <v>0</v>
      </c>
      <c r="K312" s="103">
        <v>90</v>
      </c>
      <c r="L312" s="96"/>
    </row>
    <row r="313" spans="1:12" x14ac:dyDescent="0.3">
      <c r="A313" s="94" t="s">
        <v>856</v>
      </c>
      <c r="B313" s="81" t="s">
        <v>336</v>
      </c>
      <c r="C313" s="82"/>
      <c r="D313" s="82"/>
      <c r="E313" s="82"/>
      <c r="F313" s="82"/>
      <c r="G313" s="95" t="s">
        <v>857</v>
      </c>
      <c r="H313" s="103">
        <v>3031.22</v>
      </c>
      <c r="I313" s="103">
        <v>0</v>
      </c>
      <c r="J313" s="103">
        <v>0</v>
      </c>
      <c r="K313" s="103">
        <v>3031.22</v>
      </c>
      <c r="L313" s="96"/>
    </row>
    <row r="314" spans="1:12" x14ac:dyDescent="0.3">
      <c r="A314" s="97" t="s">
        <v>336</v>
      </c>
      <c r="B314" s="81" t="s">
        <v>336</v>
      </c>
      <c r="C314" s="82"/>
      <c r="D314" s="82"/>
      <c r="E314" s="82"/>
      <c r="F314" s="82"/>
      <c r="G314" s="98" t="s">
        <v>336</v>
      </c>
      <c r="H314" s="104"/>
      <c r="I314" s="104"/>
      <c r="J314" s="104"/>
      <c r="K314" s="104"/>
      <c r="L314" s="99"/>
    </row>
    <row r="315" spans="1:12" x14ac:dyDescent="0.3">
      <c r="A315" s="89" t="s">
        <v>858</v>
      </c>
      <c r="B315" s="81" t="s">
        <v>336</v>
      </c>
      <c r="C315" s="82"/>
      <c r="D315" s="82"/>
      <c r="E315" s="82"/>
      <c r="F315" s="90" t="s">
        <v>859</v>
      </c>
      <c r="G315" s="91"/>
      <c r="H315" s="102">
        <v>1890.88</v>
      </c>
      <c r="I315" s="102">
        <v>0</v>
      </c>
      <c r="J315" s="102">
        <v>0</v>
      </c>
      <c r="K315" s="102">
        <v>1890.88</v>
      </c>
      <c r="L315" s="106">
        <f>I315-J315</f>
        <v>0</v>
      </c>
    </row>
    <row r="316" spans="1:12" x14ac:dyDescent="0.3">
      <c r="A316" s="94" t="s">
        <v>860</v>
      </c>
      <c r="B316" s="81" t="s">
        <v>336</v>
      </c>
      <c r="C316" s="82"/>
      <c r="D316" s="82"/>
      <c r="E316" s="82"/>
      <c r="F316" s="82"/>
      <c r="G316" s="95" t="s">
        <v>861</v>
      </c>
      <c r="H316" s="103">
        <v>1890.88</v>
      </c>
      <c r="I316" s="103">
        <v>0</v>
      </c>
      <c r="J316" s="103">
        <v>0</v>
      </c>
      <c r="K316" s="103">
        <v>1890.88</v>
      </c>
      <c r="L316" s="96"/>
    </row>
    <row r="317" spans="1:12" x14ac:dyDescent="0.3">
      <c r="A317" s="97" t="s">
        <v>336</v>
      </c>
      <c r="B317" s="81" t="s">
        <v>336</v>
      </c>
      <c r="C317" s="82"/>
      <c r="D317" s="82"/>
      <c r="E317" s="82"/>
      <c r="F317" s="82"/>
      <c r="G317" s="98" t="s">
        <v>336</v>
      </c>
      <c r="H317" s="104"/>
      <c r="I317" s="104"/>
      <c r="J317" s="104"/>
      <c r="K317" s="104"/>
      <c r="L317" s="99"/>
    </row>
    <row r="318" spans="1:12" x14ac:dyDescent="0.3">
      <c r="A318" s="89" t="s">
        <v>862</v>
      </c>
      <c r="B318" s="93" t="s">
        <v>336</v>
      </c>
      <c r="C318" s="90" t="s">
        <v>863</v>
      </c>
      <c r="D318" s="91"/>
      <c r="E318" s="91"/>
      <c r="F318" s="91"/>
      <c r="G318" s="91"/>
      <c r="H318" s="102">
        <v>92706.6</v>
      </c>
      <c r="I318" s="102">
        <v>5943.38</v>
      </c>
      <c r="J318" s="102">
        <v>0</v>
      </c>
      <c r="K318" s="102">
        <v>98649.98</v>
      </c>
      <c r="L318" s="106">
        <f>I318-J318</f>
        <v>5943.38</v>
      </c>
    </row>
    <row r="319" spans="1:12" x14ac:dyDescent="0.3">
      <c r="A319" s="89" t="s">
        <v>864</v>
      </c>
      <c r="B319" s="81" t="s">
        <v>336</v>
      </c>
      <c r="C319" s="82"/>
      <c r="D319" s="90" t="s">
        <v>863</v>
      </c>
      <c r="E319" s="91"/>
      <c r="F319" s="91"/>
      <c r="G319" s="91"/>
      <c r="H319" s="102">
        <v>92706.6</v>
      </c>
      <c r="I319" s="102">
        <v>5943.38</v>
      </c>
      <c r="J319" s="102">
        <v>0</v>
      </c>
      <c r="K319" s="102">
        <v>98649.98</v>
      </c>
      <c r="L319" s="106"/>
    </row>
    <row r="320" spans="1:12" x14ac:dyDescent="0.3">
      <c r="A320" s="89" t="s">
        <v>865</v>
      </c>
      <c r="B320" s="81" t="s">
        <v>336</v>
      </c>
      <c r="C320" s="82"/>
      <c r="D320" s="82"/>
      <c r="E320" s="90" t="s">
        <v>863</v>
      </c>
      <c r="F320" s="91"/>
      <c r="G320" s="91"/>
      <c r="H320" s="102">
        <v>92706.6</v>
      </c>
      <c r="I320" s="102">
        <v>5943.38</v>
      </c>
      <c r="J320" s="102">
        <v>0</v>
      </c>
      <c r="K320" s="102">
        <v>98649.98</v>
      </c>
      <c r="L320" s="92"/>
    </row>
    <row r="321" spans="1:12" x14ac:dyDescent="0.3">
      <c r="A321" s="89" t="s">
        <v>866</v>
      </c>
      <c r="B321" s="81" t="s">
        <v>336</v>
      </c>
      <c r="C321" s="82"/>
      <c r="D321" s="82"/>
      <c r="E321" s="82"/>
      <c r="F321" s="90" t="s">
        <v>867</v>
      </c>
      <c r="G321" s="91"/>
      <c r="H321" s="102">
        <v>61909.91</v>
      </c>
      <c r="I321" s="102">
        <v>2675</v>
      </c>
      <c r="J321" s="102">
        <v>0</v>
      </c>
      <c r="K321" s="102">
        <v>64584.91</v>
      </c>
      <c r="L321" s="106">
        <f>I321-J321</f>
        <v>2675</v>
      </c>
    </row>
    <row r="322" spans="1:12" x14ac:dyDescent="0.3">
      <c r="A322" s="94" t="s">
        <v>868</v>
      </c>
      <c r="B322" s="81" t="s">
        <v>336</v>
      </c>
      <c r="C322" s="82"/>
      <c r="D322" s="82"/>
      <c r="E322" s="82"/>
      <c r="F322" s="82"/>
      <c r="G322" s="95" t="s">
        <v>869</v>
      </c>
      <c r="H322" s="103">
        <v>829.99</v>
      </c>
      <c r="I322" s="103">
        <v>0</v>
      </c>
      <c r="J322" s="103">
        <v>0</v>
      </c>
      <c r="K322" s="103">
        <v>829.99</v>
      </c>
      <c r="L322" s="106"/>
    </row>
    <row r="323" spans="1:12" x14ac:dyDescent="0.3">
      <c r="A323" s="94" t="s">
        <v>870</v>
      </c>
      <c r="B323" s="81" t="s">
        <v>336</v>
      </c>
      <c r="C323" s="82"/>
      <c r="D323" s="82"/>
      <c r="E323" s="82"/>
      <c r="F323" s="82"/>
      <c r="G323" s="95" t="s">
        <v>867</v>
      </c>
      <c r="H323" s="103">
        <v>3600</v>
      </c>
      <c r="I323" s="103">
        <v>1200</v>
      </c>
      <c r="J323" s="103">
        <v>0</v>
      </c>
      <c r="K323" s="103">
        <v>4800</v>
      </c>
      <c r="L323" s="96"/>
    </row>
    <row r="324" spans="1:12" x14ac:dyDescent="0.3">
      <c r="A324" s="94" t="s">
        <v>871</v>
      </c>
      <c r="B324" s="81" t="s">
        <v>336</v>
      </c>
      <c r="C324" s="82"/>
      <c r="D324" s="82"/>
      <c r="E324" s="82"/>
      <c r="F324" s="82"/>
      <c r="G324" s="95" t="s">
        <v>872</v>
      </c>
      <c r="H324" s="103">
        <v>28946.75</v>
      </c>
      <c r="I324" s="103">
        <v>0</v>
      </c>
      <c r="J324" s="103">
        <v>0</v>
      </c>
      <c r="K324" s="103">
        <v>28946.75</v>
      </c>
      <c r="L324" s="96"/>
    </row>
    <row r="325" spans="1:12" x14ac:dyDescent="0.3">
      <c r="A325" s="94" t="s">
        <v>875</v>
      </c>
      <c r="B325" s="81" t="s">
        <v>336</v>
      </c>
      <c r="C325" s="82"/>
      <c r="D325" s="82"/>
      <c r="E325" s="82"/>
      <c r="F325" s="82"/>
      <c r="G325" s="95" t="s">
        <v>876</v>
      </c>
      <c r="H325" s="103">
        <v>702.01</v>
      </c>
      <c r="I325" s="103">
        <v>0</v>
      </c>
      <c r="J325" s="103">
        <v>0</v>
      </c>
      <c r="K325" s="103">
        <v>702.01</v>
      </c>
      <c r="L325" s="96"/>
    </row>
    <row r="326" spans="1:12" x14ac:dyDescent="0.3">
      <c r="A326" s="94" t="s">
        <v>877</v>
      </c>
      <c r="B326" s="81" t="s">
        <v>336</v>
      </c>
      <c r="C326" s="82"/>
      <c r="D326" s="82"/>
      <c r="E326" s="82"/>
      <c r="F326" s="82"/>
      <c r="G326" s="95" t="s">
        <v>878</v>
      </c>
      <c r="H326" s="103">
        <v>5586.93</v>
      </c>
      <c r="I326" s="103">
        <v>0</v>
      </c>
      <c r="J326" s="103">
        <v>0</v>
      </c>
      <c r="K326" s="103">
        <v>5586.93</v>
      </c>
      <c r="L326" s="96"/>
    </row>
    <row r="327" spans="1:12" x14ac:dyDescent="0.3">
      <c r="A327" s="94" t="s">
        <v>879</v>
      </c>
      <c r="B327" s="81" t="s">
        <v>336</v>
      </c>
      <c r="C327" s="82"/>
      <c r="D327" s="82"/>
      <c r="E327" s="82"/>
      <c r="F327" s="82"/>
      <c r="G327" s="95" t="s">
        <v>880</v>
      </c>
      <c r="H327" s="103">
        <v>3043.06</v>
      </c>
      <c r="I327" s="103">
        <v>0</v>
      </c>
      <c r="J327" s="103">
        <v>0</v>
      </c>
      <c r="K327" s="103">
        <v>3043.06</v>
      </c>
      <c r="L327" s="96"/>
    </row>
    <row r="328" spans="1:12" x14ac:dyDescent="0.3">
      <c r="A328" s="94" t="s">
        <v>881</v>
      </c>
      <c r="B328" s="81" t="s">
        <v>336</v>
      </c>
      <c r="C328" s="82"/>
      <c r="D328" s="82"/>
      <c r="E328" s="82"/>
      <c r="F328" s="82"/>
      <c r="G328" s="95" t="s">
        <v>882</v>
      </c>
      <c r="H328" s="103">
        <v>13671.17</v>
      </c>
      <c r="I328" s="103">
        <v>0</v>
      </c>
      <c r="J328" s="103">
        <v>0</v>
      </c>
      <c r="K328" s="103">
        <v>13671.17</v>
      </c>
      <c r="L328" s="96"/>
    </row>
    <row r="329" spans="1:12" x14ac:dyDescent="0.3">
      <c r="A329" s="94" t="s">
        <v>885</v>
      </c>
      <c r="B329" s="81" t="s">
        <v>336</v>
      </c>
      <c r="C329" s="82"/>
      <c r="D329" s="82"/>
      <c r="E329" s="82"/>
      <c r="F329" s="82"/>
      <c r="G329" s="95" t="s">
        <v>886</v>
      </c>
      <c r="H329" s="103">
        <v>5310</v>
      </c>
      <c r="I329" s="103">
        <v>1475</v>
      </c>
      <c r="J329" s="103">
        <v>0</v>
      </c>
      <c r="K329" s="103">
        <v>6785</v>
      </c>
      <c r="L329" s="96"/>
    </row>
    <row r="330" spans="1:12" x14ac:dyDescent="0.3">
      <c r="A330" s="94" t="s">
        <v>887</v>
      </c>
      <c r="B330" s="81" t="s">
        <v>336</v>
      </c>
      <c r="C330" s="82"/>
      <c r="D330" s="82"/>
      <c r="E330" s="82"/>
      <c r="F330" s="82"/>
      <c r="G330" s="95" t="s">
        <v>888</v>
      </c>
      <c r="H330" s="103">
        <v>220</v>
      </c>
      <c r="I330" s="103">
        <v>0</v>
      </c>
      <c r="J330" s="103">
        <v>0</v>
      </c>
      <c r="K330" s="103">
        <v>220</v>
      </c>
      <c r="L330" s="96"/>
    </row>
    <row r="331" spans="1:12" x14ac:dyDescent="0.3">
      <c r="A331" s="97" t="s">
        <v>336</v>
      </c>
      <c r="B331" s="81" t="s">
        <v>336</v>
      </c>
      <c r="C331" s="82"/>
      <c r="D331" s="82"/>
      <c r="E331" s="82"/>
      <c r="F331" s="82"/>
      <c r="G331" s="98" t="s">
        <v>336</v>
      </c>
      <c r="H331" s="104"/>
      <c r="I331" s="104"/>
      <c r="J331" s="104"/>
      <c r="K331" s="104"/>
      <c r="L331" s="99"/>
    </row>
    <row r="332" spans="1:12" x14ac:dyDescent="0.3">
      <c r="A332" s="89" t="s">
        <v>889</v>
      </c>
      <c r="B332" s="81" t="s">
        <v>336</v>
      </c>
      <c r="C332" s="82"/>
      <c r="D332" s="82"/>
      <c r="E332" s="82"/>
      <c r="F332" s="90" t="s">
        <v>890</v>
      </c>
      <c r="G332" s="91"/>
      <c r="H332" s="102">
        <v>20751.53</v>
      </c>
      <c r="I332" s="102">
        <v>0</v>
      </c>
      <c r="J332" s="102">
        <v>0</v>
      </c>
      <c r="K332" s="102">
        <v>20751.53</v>
      </c>
      <c r="L332" s="106">
        <f>I332-J332</f>
        <v>0</v>
      </c>
    </row>
    <row r="333" spans="1:12" x14ac:dyDescent="0.3">
      <c r="A333" s="94" t="s">
        <v>891</v>
      </c>
      <c r="B333" s="81" t="s">
        <v>336</v>
      </c>
      <c r="C333" s="82"/>
      <c r="D333" s="82"/>
      <c r="E333" s="82"/>
      <c r="F333" s="82"/>
      <c r="G333" s="95" t="s">
        <v>892</v>
      </c>
      <c r="H333" s="103">
        <v>20751.53</v>
      </c>
      <c r="I333" s="103">
        <v>0</v>
      </c>
      <c r="J333" s="103">
        <v>0</v>
      </c>
      <c r="K333" s="103">
        <v>20751.53</v>
      </c>
      <c r="L333" s="96"/>
    </row>
    <row r="334" spans="1:12" x14ac:dyDescent="0.3">
      <c r="A334" s="97" t="s">
        <v>336</v>
      </c>
      <c r="B334" s="81" t="s">
        <v>336</v>
      </c>
      <c r="C334" s="82"/>
      <c r="D334" s="82"/>
      <c r="E334" s="82"/>
      <c r="F334" s="82"/>
      <c r="G334" s="98" t="s">
        <v>336</v>
      </c>
      <c r="H334" s="104"/>
      <c r="I334" s="104"/>
      <c r="J334" s="104"/>
      <c r="K334" s="104"/>
      <c r="L334" s="99"/>
    </row>
    <row r="335" spans="1:12" x14ac:dyDescent="0.3">
      <c r="A335" s="89" t="s">
        <v>893</v>
      </c>
      <c r="B335" s="81" t="s">
        <v>336</v>
      </c>
      <c r="C335" s="82"/>
      <c r="D335" s="82"/>
      <c r="E335" s="82"/>
      <c r="F335" s="90" t="s">
        <v>894</v>
      </c>
      <c r="G335" s="91"/>
      <c r="H335" s="102">
        <v>10045.16</v>
      </c>
      <c r="I335" s="102">
        <v>3268.38</v>
      </c>
      <c r="J335" s="102">
        <v>0</v>
      </c>
      <c r="K335" s="102">
        <v>13313.54</v>
      </c>
      <c r="L335" s="106">
        <f>I335-J335</f>
        <v>3268.38</v>
      </c>
    </row>
    <row r="336" spans="1:12" x14ac:dyDescent="0.3">
      <c r="A336" s="94" t="s">
        <v>895</v>
      </c>
      <c r="B336" s="81" t="s">
        <v>336</v>
      </c>
      <c r="C336" s="82"/>
      <c r="D336" s="82"/>
      <c r="E336" s="82"/>
      <c r="F336" s="82"/>
      <c r="G336" s="95" t="s">
        <v>896</v>
      </c>
      <c r="H336" s="103">
        <v>10045.16</v>
      </c>
      <c r="I336" s="103">
        <v>3268.38</v>
      </c>
      <c r="J336" s="103">
        <v>0</v>
      </c>
      <c r="K336" s="103">
        <v>13313.54</v>
      </c>
      <c r="L336" s="96"/>
    </row>
    <row r="337" spans="1:12" x14ac:dyDescent="0.3">
      <c r="A337" s="97" t="s">
        <v>336</v>
      </c>
      <c r="B337" s="81" t="s">
        <v>336</v>
      </c>
      <c r="C337" s="82"/>
      <c r="D337" s="82"/>
      <c r="E337" s="82"/>
      <c r="F337" s="82"/>
      <c r="G337" s="98" t="s">
        <v>336</v>
      </c>
      <c r="H337" s="104"/>
      <c r="I337" s="104"/>
      <c r="J337" s="104"/>
      <c r="K337" s="104"/>
      <c r="L337" s="99"/>
    </row>
    <row r="338" spans="1:12" x14ac:dyDescent="0.3">
      <c r="A338" s="89" t="s">
        <v>903</v>
      </c>
      <c r="B338" s="93" t="s">
        <v>336</v>
      </c>
      <c r="C338" s="90" t="s">
        <v>904</v>
      </c>
      <c r="D338" s="91"/>
      <c r="E338" s="91"/>
      <c r="F338" s="91"/>
      <c r="G338" s="91"/>
      <c r="H338" s="102">
        <v>241.9</v>
      </c>
      <c r="I338" s="102">
        <v>0</v>
      </c>
      <c r="J338" s="102">
        <v>0</v>
      </c>
      <c r="K338" s="102">
        <v>241.9</v>
      </c>
      <c r="L338" s="106">
        <f>I338-J338</f>
        <v>0</v>
      </c>
    </row>
    <row r="339" spans="1:12" x14ac:dyDescent="0.3">
      <c r="A339" s="89" t="s">
        <v>905</v>
      </c>
      <c r="B339" s="81" t="s">
        <v>336</v>
      </c>
      <c r="C339" s="82"/>
      <c r="D339" s="90" t="s">
        <v>904</v>
      </c>
      <c r="E339" s="91"/>
      <c r="F339" s="91"/>
      <c r="G339" s="91"/>
      <c r="H339" s="102">
        <v>241.9</v>
      </c>
      <c r="I339" s="102">
        <v>0</v>
      </c>
      <c r="J339" s="102">
        <v>0</v>
      </c>
      <c r="K339" s="102">
        <v>241.9</v>
      </c>
      <c r="L339" s="92"/>
    </row>
    <row r="340" spans="1:12" x14ac:dyDescent="0.3">
      <c r="A340" s="89" t="s">
        <v>906</v>
      </c>
      <c r="B340" s="81" t="s">
        <v>336</v>
      </c>
      <c r="C340" s="82"/>
      <c r="D340" s="82"/>
      <c r="E340" s="90" t="s">
        <v>904</v>
      </c>
      <c r="F340" s="91"/>
      <c r="G340" s="91"/>
      <c r="H340" s="102">
        <v>241.9</v>
      </c>
      <c r="I340" s="102">
        <v>0</v>
      </c>
      <c r="J340" s="102">
        <v>0</v>
      </c>
      <c r="K340" s="102">
        <v>241.9</v>
      </c>
      <c r="L340" s="92"/>
    </row>
    <row r="341" spans="1:12" x14ac:dyDescent="0.3">
      <c r="A341" s="89" t="s">
        <v>907</v>
      </c>
      <c r="B341" s="81" t="s">
        <v>336</v>
      </c>
      <c r="C341" s="82"/>
      <c r="D341" s="82"/>
      <c r="E341" s="82"/>
      <c r="F341" s="90" t="s">
        <v>859</v>
      </c>
      <c r="G341" s="91"/>
      <c r="H341" s="102">
        <v>241.9</v>
      </c>
      <c r="I341" s="102">
        <v>0</v>
      </c>
      <c r="J341" s="102">
        <v>0</v>
      </c>
      <c r="K341" s="102">
        <v>241.9</v>
      </c>
      <c r="L341" s="106">
        <f>I341-J341</f>
        <v>0</v>
      </c>
    </row>
    <row r="342" spans="1:12" x14ac:dyDescent="0.3">
      <c r="A342" s="94" t="s">
        <v>908</v>
      </c>
      <c r="B342" s="81" t="s">
        <v>336</v>
      </c>
      <c r="C342" s="82"/>
      <c r="D342" s="82"/>
      <c r="E342" s="82"/>
      <c r="F342" s="82"/>
      <c r="G342" s="95" t="s">
        <v>909</v>
      </c>
      <c r="H342" s="103">
        <v>241.9</v>
      </c>
      <c r="I342" s="103">
        <v>0</v>
      </c>
      <c r="J342" s="103">
        <v>0</v>
      </c>
      <c r="K342" s="103">
        <v>241.9</v>
      </c>
      <c r="L342" s="96"/>
    </row>
    <row r="343" spans="1:12" x14ac:dyDescent="0.3">
      <c r="A343" s="97" t="s">
        <v>336</v>
      </c>
      <c r="B343" s="81" t="s">
        <v>336</v>
      </c>
      <c r="C343" s="82"/>
      <c r="D343" s="82"/>
      <c r="E343" s="82"/>
      <c r="F343" s="82"/>
      <c r="G343" s="98" t="s">
        <v>336</v>
      </c>
      <c r="H343" s="104"/>
      <c r="I343" s="104"/>
      <c r="J343" s="104"/>
      <c r="K343" s="104"/>
      <c r="L343" s="99"/>
    </row>
    <row r="344" spans="1:12" x14ac:dyDescent="0.3">
      <c r="A344" s="89" t="s">
        <v>910</v>
      </c>
      <c r="B344" s="93" t="s">
        <v>336</v>
      </c>
      <c r="C344" s="90" t="s">
        <v>911</v>
      </c>
      <c r="D344" s="91"/>
      <c r="E344" s="91"/>
      <c r="F344" s="91"/>
      <c r="G344" s="91"/>
      <c r="H344" s="102">
        <v>142223.47</v>
      </c>
      <c r="I344" s="102">
        <v>29597.42</v>
      </c>
      <c r="J344" s="102">
        <v>0</v>
      </c>
      <c r="K344" s="102">
        <v>171820.89</v>
      </c>
      <c r="L344" s="106">
        <f>I344-J344</f>
        <v>29597.42</v>
      </c>
    </row>
    <row r="345" spans="1:12" x14ac:dyDescent="0.3">
      <c r="A345" s="89" t="s">
        <v>912</v>
      </c>
      <c r="B345" s="81" t="s">
        <v>336</v>
      </c>
      <c r="C345" s="82"/>
      <c r="D345" s="90" t="s">
        <v>911</v>
      </c>
      <c r="E345" s="91"/>
      <c r="F345" s="91"/>
      <c r="G345" s="91"/>
      <c r="H345" s="102">
        <v>142223.47</v>
      </c>
      <c r="I345" s="102">
        <v>29597.42</v>
      </c>
      <c r="J345" s="102">
        <v>0</v>
      </c>
      <c r="K345" s="102">
        <v>171820.89</v>
      </c>
      <c r="L345" s="92"/>
    </row>
    <row r="346" spans="1:12" x14ac:dyDescent="0.3">
      <c r="A346" s="89" t="s">
        <v>913</v>
      </c>
      <c r="B346" s="81" t="s">
        <v>336</v>
      </c>
      <c r="C346" s="82"/>
      <c r="D346" s="82"/>
      <c r="E346" s="90" t="s">
        <v>911</v>
      </c>
      <c r="F346" s="91"/>
      <c r="G346" s="91"/>
      <c r="H346" s="102">
        <v>142223.47</v>
      </c>
      <c r="I346" s="102">
        <v>29597.42</v>
      </c>
      <c r="J346" s="102">
        <v>0</v>
      </c>
      <c r="K346" s="102">
        <v>171820.89</v>
      </c>
      <c r="L346" s="92"/>
    </row>
    <row r="347" spans="1:12" x14ac:dyDescent="0.3">
      <c r="A347" s="89" t="s">
        <v>914</v>
      </c>
      <c r="B347" s="81" t="s">
        <v>336</v>
      </c>
      <c r="C347" s="82"/>
      <c r="D347" s="82"/>
      <c r="E347" s="82"/>
      <c r="F347" s="90" t="s">
        <v>898</v>
      </c>
      <c r="G347" s="91"/>
      <c r="H347" s="102">
        <v>15295.2</v>
      </c>
      <c r="I347" s="102">
        <v>5000</v>
      </c>
      <c r="J347" s="102">
        <v>0</v>
      </c>
      <c r="K347" s="102">
        <v>20295.2</v>
      </c>
      <c r="L347" s="106">
        <f>I347-J347</f>
        <v>5000</v>
      </c>
    </row>
    <row r="348" spans="1:12" x14ac:dyDescent="0.3">
      <c r="A348" s="94" t="s">
        <v>915</v>
      </c>
      <c r="B348" s="81" t="s">
        <v>336</v>
      </c>
      <c r="C348" s="82"/>
      <c r="D348" s="82"/>
      <c r="E348" s="82"/>
      <c r="F348" s="82"/>
      <c r="G348" s="95" t="s">
        <v>916</v>
      </c>
      <c r="H348" s="103">
        <v>295.2</v>
      </c>
      <c r="I348" s="103">
        <v>0</v>
      </c>
      <c r="J348" s="103">
        <v>0</v>
      </c>
      <c r="K348" s="103">
        <v>295.2</v>
      </c>
      <c r="L348" s="96"/>
    </row>
    <row r="349" spans="1:12" x14ac:dyDescent="0.3">
      <c r="A349" s="94" t="s">
        <v>917</v>
      </c>
      <c r="B349" s="81" t="s">
        <v>336</v>
      </c>
      <c r="C349" s="82"/>
      <c r="D349" s="82"/>
      <c r="E349" s="82"/>
      <c r="F349" s="82"/>
      <c r="G349" s="95" t="s">
        <v>902</v>
      </c>
      <c r="H349" s="103">
        <v>15000</v>
      </c>
      <c r="I349" s="103">
        <v>5000</v>
      </c>
      <c r="J349" s="103">
        <v>0</v>
      </c>
      <c r="K349" s="103">
        <v>20000</v>
      </c>
      <c r="L349" s="96"/>
    </row>
    <row r="350" spans="1:12" x14ac:dyDescent="0.3">
      <c r="A350" s="97" t="s">
        <v>336</v>
      </c>
      <c r="B350" s="81" t="s">
        <v>336</v>
      </c>
      <c r="C350" s="82"/>
      <c r="D350" s="82"/>
      <c r="E350" s="82"/>
      <c r="F350" s="82"/>
      <c r="G350" s="98" t="s">
        <v>336</v>
      </c>
      <c r="H350" s="104"/>
      <c r="I350" s="104"/>
      <c r="J350" s="104"/>
      <c r="K350" s="104"/>
      <c r="L350" s="99"/>
    </row>
    <row r="351" spans="1:12" x14ac:dyDescent="0.3">
      <c r="A351" s="89" t="s">
        <v>918</v>
      </c>
      <c r="B351" s="81" t="s">
        <v>336</v>
      </c>
      <c r="C351" s="82"/>
      <c r="D351" s="82"/>
      <c r="E351" s="82"/>
      <c r="F351" s="90" t="s">
        <v>919</v>
      </c>
      <c r="G351" s="91"/>
      <c r="H351" s="102">
        <v>2046</v>
      </c>
      <c r="I351" s="102">
        <v>0</v>
      </c>
      <c r="J351" s="102">
        <v>0</v>
      </c>
      <c r="K351" s="102">
        <v>2046</v>
      </c>
      <c r="L351" s="106">
        <f>I351-J351</f>
        <v>0</v>
      </c>
    </row>
    <row r="352" spans="1:12" x14ac:dyDescent="0.3">
      <c r="A352" s="94" t="s">
        <v>920</v>
      </c>
      <c r="B352" s="81" t="s">
        <v>336</v>
      </c>
      <c r="C352" s="82"/>
      <c r="D352" s="82"/>
      <c r="E352" s="82"/>
      <c r="F352" s="82"/>
      <c r="G352" s="95" t="s">
        <v>919</v>
      </c>
      <c r="H352" s="103">
        <v>2046</v>
      </c>
      <c r="I352" s="103">
        <v>0</v>
      </c>
      <c r="J352" s="103">
        <v>0</v>
      </c>
      <c r="K352" s="103">
        <v>2046</v>
      </c>
      <c r="L352" s="96"/>
    </row>
    <row r="353" spans="1:12" x14ac:dyDescent="0.3">
      <c r="A353" s="97" t="s">
        <v>336</v>
      </c>
      <c r="B353" s="81" t="s">
        <v>336</v>
      </c>
      <c r="C353" s="82"/>
      <c r="D353" s="82"/>
      <c r="E353" s="82"/>
      <c r="F353" s="82"/>
      <c r="G353" s="98" t="s">
        <v>336</v>
      </c>
      <c r="H353" s="104"/>
      <c r="I353" s="104"/>
      <c r="J353" s="104"/>
      <c r="K353" s="104"/>
      <c r="L353" s="99"/>
    </row>
    <row r="354" spans="1:12" x14ac:dyDescent="0.3">
      <c r="A354" s="89" t="s">
        <v>921</v>
      </c>
      <c r="B354" s="81" t="s">
        <v>336</v>
      </c>
      <c r="C354" s="82"/>
      <c r="D354" s="82"/>
      <c r="E354" s="82"/>
      <c r="F354" s="90" t="s">
        <v>922</v>
      </c>
      <c r="G354" s="91"/>
      <c r="H354" s="102">
        <v>116205.64</v>
      </c>
      <c r="I354" s="102">
        <v>24597.42</v>
      </c>
      <c r="J354" s="102">
        <v>0</v>
      </c>
      <c r="K354" s="102">
        <v>140803.06</v>
      </c>
      <c r="L354" s="106">
        <f>I354-J354</f>
        <v>24597.42</v>
      </c>
    </row>
    <row r="355" spans="1:12" x14ac:dyDescent="0.3">
      <c r="A355" s="94" t="s">
        <v>923</v>
      </c>
      <c r="B355" s="81" t="s">
        <v>336</v>
      </c>
      <c r="C355" s="82"/>
      <c r="D355" s="82"/>
      <c r="E355" s="82"/>
      <c r="F355" s="82"/>
      <c r="G355" s="95" t="s">
        <v>924</v>
      </c>
      <c r="H355" s="103">
        <v>99209.06</v>
      </c>
      <c r="I355" s="103">
        <v>24597.42</v>
      </c>
      <c r="J355" s="103">
        <v>0</v>
      </c>
      <c r="K355" s="103">
        <v>123806.48</v>
      </c>
      <c r="L355" s="96"/>
    </row>
    <row r="356" spans="1:12" x14ac:dyDescent="0.3">
      <c r="A356" s="94" t="s">
        <v>925</v>
      </c>
      <c r="B356" s="81" t="s">
        <v>336</v>
      </c>
      <c r="C356" s="82"/>
      <c r="D356" s="82"/>
      <c r="E356" s="82"/>
      <c r="F356" s="82"/>
      <c r="G356" s="95" t="s">
        <v>869</v>
      </c>
      <c r="H356" s="103">
        <v>16004.78</v>
      </c>
      <c r="I356" s="103">
        <v>0</v>
      </c>
      <c r="J356" s="103">
        <v>0</v>
      </c>
      <c r="K356" s="103">
        <v>16004.78</v>
      </c>
      <c r="L356" s="96"/>
    </row>
    <row r="357" spans="1:12" x14ac:dyDescent="0.3">
      <c r="A357" s="94" t="s">
        <v>926</v>
      </c>
      <c r="B357" s="81" t="s">
        <v>336</v>
      </c>
      <c r="C357" s="82"/>
      <c r="D357" s="82"/>
      <c r="E357" s="82"/>
      <c r="F357" s="82"/>
      <c r="G357" s="95" t="s">
        <v>909</v>
      </c>
      <c r="H357" s="103">
        <v>942</v>
      </c>
      <c r="I357" s="103">
        <v>0</v>
      </c>
      <c r="J357" s="103">
        <v>0</v>
      </c>
      <c r="K357" s="103">
        <v>942</v>
      </c>
      <c r="L357" s="96"/>
    </row>
    <row r="358" spans="1:12" x14ac:dyDescent="0.3">
      <c r="A358" s="94" t="s">
        <v>927</v>
      </c>
      <c r="B358" s="81" t="s">
        <v>336</v>
      </c>
      <c r="C358" s="82"/>
      <c r="D358" s="82"/>
      <c r="E358" s="82"/>
      <c r="F358" s="82"/>
      <c r="G358" s="95" t="s">
        <v>861</v>
      </c>
      <c r="H358" s="103">
        <v>49.8</v>
      </c>
      <c r="I358" s="103">
        <v>0</v>
      </c>
      <c r="J358" s="103">
        <v>0</v>
      </c>
      <c r="K358" s="103">
        <v>49.8</v>
      </c>
      <c r="L358" s="96"/>
    </row>
    <row r="359" spans="1:12" x14ac:dyDescent="0.3">
      <c r="A359" s="97" t="s">
        <v>336</v>
      </c>
      <c r="B359" s="81" t="s">
        <v>336</v>
      </c>
      <c r="C359" s="82"/>
      <c r="D359" s="82"/>
      <c r="E359" s="82"/>
      <c r="F359" s="82"/>
      <c r="G359" s="98" t="s">
        <v>336</v>
      </c>
      <c r="H359" s="104"/>
      <c r="I359" s="104"/>
      <c r="J359" s="104"/>
      <c r="K359" s="104"/>
      <c r="L359" s="99"/>
    </row>
    <row r="360" spans="1:12" x14ac:dyDescent="0.3">
      <c r="A360" s="89" t="s">
        <v>928</v>
      </c>
      <c r="B360" s="81" t="s">
        <v>336</v>
      </c>
      <c r="C360" s="82"/>
      <c r="D360" s="82"/>
      <c r="E360" s="82"/>
      <c r="F360" s="90" t="s">
        <v>929</v>
      </c>
      <c r="G360" s="91"/>
      <c r="H360" s="102">
        <v>8676.6299999999992</v>
      </c>
      <c r="I360" s="102">
        <v>0</v>
      </c>
      <c r="J360" s="102">
        <v>0</v>
      </c>
      <c r="K360" s="102">
        <v>8676.6299999999992</v>
      </c>
      <c r="L360" s="106">
        <f>I360-J360</f>
        <v>0</v>
      </c>
    </row>
    <row r="361" spans="1:12" x14ac:dyDescent="0.3">
      <c r="A361" s="94" t="s">
        <v>930</v>
      </c>
      <c r="B361" s="81" t="s">
        <v>336</v>
      </c>
      <c r="C361" s="82"/>
      <c r="D361" s="82"/>
      <c r="E361" s="82"/>
      <c r="F361" s="82"/>
      <c r="G361" s="95" t="s">
        <v>929</v>
      </c>
      <c r="H361" s="103">
        <v>8676.6299999999992</v>
      </c>
      <c r="I361" s="103">
        <v>0</v>
      </c>
      <c r="J361" s="103">
        <v>0</v>
      </c>
      <c r="K361" s="103">
        <v>8676.6299999999992</v>
      </c>
      <c r="L361" s="96"/>
    </row>
    <row r="362" spans="1:12" x14ac:dyDescent="0.3">
      <c r="A362" s="97" t="s">
        <v>336</v>
      </c>
      <c r="B362" s="81" t="s">
        <v>336</v>
      </c>
      <c r="C362" s="82"/>
      <c r="D362" s="82"/>
      <c r="E362" s="82"/>
      <c r="F362" s="82"/>
      <c r="G362" s="98" t="s">
        <v>336</v>
      </c>
      <c r="H362" s="104"/>
      <c r="I362" s="104"/>
      <c r="J362" s="104"/>
      <c r="K362" s="104"/>
      <c r="L362" s="99"/>
    </row>
    <row r="363" spans="1:12" x14ac:dyDescent="0.3">
      <c r="A363" s="89" t="s">
        <v>931</v>
      </c>
      <c r="B363" s="93" t="s">
        <v>336</v>
      </c>
      <c r="C363" s="90" t="s">
        <v>932</v>
      </c>
      <c r="D363" s="91"/>
      <c r="E363" s="91"/>
      <c r="F363" s="91"/>
      <c r="G363" s="91"/>
      <c r="H363" s="102">
        <v>33009.42</v>
      </c>
      <c r="I363" s="102">
        <v>899</v>
      </c>
      <c r="J363" s="102">
        <v>0</v>
      </c>
      <c r="K363" s="102">
        <v>33908.42</v>
      </c>
      <c r="L363" s="106">
        <f>I363-J363</f>
        <v>899</v>
      </c>
    </row>
    <row r="364" spans="1:12" x14ac:dyDescent="0.3">
      <c r="A364" s="89" t="s">
        <v>933</v>
      </c>
      <c r="B364" s="81" t="s">
        <v>336</v>
      </c>
      <c r="C364" s="82"/>
      <c r="D364" s="90" t="s">
        <v>932</v>
      </c>
      <c r="E364" s="91"/>
      <c r="F364" s="91"/>
      <c r="G364" s="91"/>
      <c r="H364" s="102">
        <v>33009.42</v>
      </c>
      <c r="I364" s="102">
        <v>899</v>
      </c>
      <c r="J364" s="102">
        <v>0</v>
      </c>
      <c r="K364" s="102">
        <v>33908.42</v>
      </c>
      <c r="L364" s="92"/>
    </row>
    <row r="365" spans="1:12" x14ac:dyDescent="0.3">
      <c r="A365" s="89" t="s">
        <v>934</v>
      </c>
      <c r="B365" s="81" t="s">
        <v>336</v>
      </c>
      <c r="C365" s="82"/>
      <c r="D365" s="82"/>
      <c r="E365" s="90" t="s">
        <v>932</v>
      </c>
      <c r="F365" s="91"/>
      <c r="G365" s="91"/>
      <c r="H365" s="102">
        <v>33009.42</v>
      </c>
      <c r="I365" s="102">
        <v>899</v>
      </c>
      <c r="J365" s="102">
        <v>0</v>
      </c>
      <c r="K365" s="102">
        <v>33908.42</v>
      </c>
      <c r="L365" s="92"/>
    </row>
    <row r="366" spans="1:12" x14ac:dyDescent="0.3">
      <c r="A366" s="89" t="s">
        <v>935</v>
      </c>
      <c r="B366" s="81" t="s">
        <v>336</v>
      </c>
      <c r="C366" s="82"/>
      <c r="D366" s="82"/>
      <c r="E366" s="82"/>
      <c r="F366" s="90" t="s">
        <v>936</v>
      </c>
      <c r="G366" s="91"/>
      <c r="H366" s="102">
        <v>3426.42</v>
      </c>
      <c r="I366" s="102">
        <v>899</v>
      </c>
      <c r="J366" s="102">
        <v>0</v>
      </c>
      <c r="K366" s="102">
        <v>4325.42</v>
      </c>
      <c r="L366" s="106">
        <f>I366-J366</f>
        <v>899</v>
      </c>
    </row>
    <row r="367" spans="1:12" x14ac:dyDescent="0.3">
      <c r="A367" s="94" t="s">
        <v>937</v>
      </c>
      <c r="B367" s="81" t="s">
        <v>336</v>
      </c>
      <c r="C367" s="82"/>
      <c r="D367" s="82"/>
      <c r="E367" s="82"/>
      <c r="F367" s="82"/>
      <c r="G367" s="95" t="s">
        <v>938</v>
      </c>
      <c r="H367" s="103">
        <v>3426.42</v>
      </c>
      <c r="I367" s="103">
        <v>899</v>
      </c>
      <c r="J367" s="103">
        <v>0</v>
      </c>
      <c r="K367" s="103">
        <v>4325.42</v>
      </c>
      <c r="L367" s="96"/>
    </row>
    <row r="368" spans="1:12" x14ac:dyDescent="0.3">
      <c r="A368" s="97" t="s">
        <v>336</v>
      </c>
      <c r="B368" s="81" t="s">
        <v>336</v>
      </c>
      <c r="C368" s="82"/>
      <c r="D368" s="82"/>
      <c r="E368" s="82"/>
      <c r="F368" s="82"/>
      <c r="G368" s="98" t="s">
        <v>336</v>
      </c>
      <c r="H368" s="104"/>
      <c r="I368" s="104"/>
      <c r="J368" s="104"/>
      <c r="K368" s="104"/>
      <c r="L368" s="99"/>
    </row>
    <row r="369" spans="1:12" x14ac:dyDescent="0.3">
      <c r="A369" s="89" t="s">
        <v>939</v>
      </c>
      <c r="B369" s="81" t="s">
        <v>336</v>
      </c>
      <c r="C369" s="82"/>
      <c r="D369" s="82"/>
      <c r="E369" s="82"/>
      <c r="F369" s="90" t="s">
        <v>940</v>
      </c>
      <c r="G369" s="91"/>
      <c r="H369" s="102">
        <v>18321</v>
      </c>
      <c r="I369" s="102">
        <v>0</v>
      </c>
      <c r="J369" s="102">
        <v>0</v>
      </c>
      <c r="K369" s="102">
        <v>18321</v>
      </c>
      <c r="L369" s="106">
        <f>I369-J369</f>
        <v>0</v>
      </c>
    </row>
    <row r="370" spans="1:12" x14ac:dyDescent="0.3">
      <c r="A370" s="94" t="s">
        <v>941</v>
      </c>
      <c r="B370" s="81" t="s">
        <v>336</v>
      </c>
      <c r="C370" s="82"/>
      <c r="D370" s="82"/>
      <c r="E370" s="82"/>
      <c r="F370" s="82"/>
      <c r="G370" s="95" t="s">
        <v>942</v>
      </c>
      <c r="H370" s="103">
        <v>2832</v>
      </c>
      <c r="I370" s="103">
        <v>0</v>
      </c>
      <c r="J370" s="103">
        <v>0</v>
      </c>
      <c r="K370" s="103">
        <v>2832</v>
      </c>
      <c r="L370" s="96"/>
    </row>
    <row r="371" spans="1:12" x14ac:dyDescent="0.3">
      <c r="A371" s="94" t="s">
        <v>945</v>
      </c>
      <c r="B371" s="81" t="s">
        <v>336</v>
      </c>
      <c r="C371" s="82"/>
      <c r="D371" s="82"/>
      <c r="E371" s="82"/>
      <c r="F371" s="82"/>
      <c r="G371" s="95" t="s">
        <v>946</v>
      </c>
      <c r="H371" s="103">
        <v>15489</v>
      </c>
      <c r="I371" s="103">
        <v>0</v>
      </c>
      <c r="J371" s="103">
        <v>0</v>
      </c>
      <c r="K371" s="103">
        <v>15489</v>
      </c>
      <c r="L371" s="96"/>
    </row>
    <row r="372" spans="1:12" x14ac:dyDescent="0.3">
      <c r="A372" s="97" t="s">
        <v>336</v>
      </c>
      <c r="B372" s="81" t="s">
        <v>336</v>
      </c>
      <c r="C372" s="82"/>
      <c r="D372" s="82"/>
      <c r="E372" s="82"/>
      <c r="F372" s="82"/>
      <c r="G372" s="98" t="s">
        <v>336</v>
      </c>
      <c r="H372" s="104"/>
      <c r="I372" s="104"/>
      <c r="J372" s="104"/>
      <c r="K372" s="104"/>
      <c r="L372" s="99"/>
    </row>
    <row r="373" spans="1:12" x14ac:dyDescent="0.3">
      <c r="A373" s="89" t="s">
        <v>953</v>
      </c>
      <c r="B373" s="81" t="s">
        <v>336</v>
      </c>
      <c r="C373" s="82"/>
      <c r="D373" s="82"/>
      <c r="E373" s="82"/>
      <c r="F373" s="90" t="s">
        <v>954</v>
      </c>
      <c r="G373" s="91"/>
      <c r="H373" s="102">
        <v>11262</v>
      </c>
      <c r="I373" s="102">
        <v>0</v>
      </c>
      <c r="J373" s="102">
        <v>0</v>
      </c>
      <c r="K373" s="102">
        <v>11262</v>
      </c>
      <c r="L373" s="106">
        <f>I373-J373</f>
        <v>0</v>
      </c>
    </row>
    <row r="374" spans="1:12" x14ac:dyDescent="0.3">
      <c r="A374" s="94" t="s">
        <v>955</v>
      </c>
      <c r="B374" s="81" t="s">
        <v>336</v>
      </c>
      <c r="C374" s="82"/>
      <c r="D374" s="82"/>
      <c r="E374" s="82"/>
      <c r="F374" s="82"/>
      <c r="G374" s="95" t="s">
        <v>956</v>
      </c>
      <c r="H374" s="103">
        <v>11262</v>
      </c>
      <c r="I374" s="103">
        <v>0</v>
      </c>
      <c r="J374" s="103">
        <v>0</v>
      </c>
      <c r="K374" s="103">
        <v>11262</v>
      </c>
      <c r="L374" s="96"/>
    </row>
    <row r="375" spans="1:12" x14ac:dyDescent="0.3">
      <c r="A375" s="97" t="s">
        <v>336</v>
      </c>
      <c r="B375" s="81" t="s">
        <v>336</v>
      </c>
      <c r="C375" s="82"/>
      <c r="D375" s="82"/>
      <c r="E375" s="82"/>
      <c r="F375" s="82"/>
      <c r="G375" s="98" t="s">
        <v>336</v>
      </c>
      <c r="H375" s="104"/>
      <c r="I375" s="104"/>
      <c r="J375" s="104"/>
      <c r="K375" s="104"/>
      <c r="L375" s="99"/>
    </row>
    <row r="376" spans="1:12" x14ac:dyDescent="0.3">
      <c r="A376" s="89" t="s">
        <v>957</v>
      </c>
      <c r="B376" s="93" t="s">
        <v>336</v>
      </c>
      <c r="C376" s="90" t="s">
        <v>958</v>
      </c>
      <c r="D376" s="91"/>
      <c r="E376" s="91"/>
      <c r="F376" s="91"/>
      <c r="G376" s="91"/>
      <c r="H376" s="102">
        <v>55499.8</v>
      </c>
      <c r="I376" s="102">
        <v>2892.88</v>
      </c>
      <c r="J376" s="102">
        <v>0</v>
      </c>
      <c r="K376" s="102">
        <v>58392.68</v>
      </c>
      <c r="L376" s="106">
        <f>I376-J376</f>
        <v>2892.88</v>
      </c>
    </row>
    <row r="377" spans="1:12" x14ac:dyDescent="0.3">
      <c r="A377" s="89" t="s">
        <v>959</v>
      </c>
      <c r="B377" s="81" t="s">
        <v>336</v>
      </c>
      <c r="C377" s="82"/>
      <c r="D377" s="90" t="s">
        <v>958</v>
      </c>
      <c r="E377" s="91"/>
      <c r="F377" s="91"/>
      <c r="G377" s="91"/>
      <c r="H377" s="102">
        <v>55499.8</v>
      </c>
      <c r="I377" s="102">
        <v>2892.88</v>
      </c>
      <c r="J377" s="102">
        <v>0</v>
      </c>
      <c r="K377" s="102">
        <v>58392.68</v>
      </c>
      <c r="L377" s="92"/>
    </row>
    <row r="378" spans="1:12" x14ac:dyDescent="0.3">
      <c r="A378" s="89" t="s">
        <v>960</v>
      </c>
      <c r="B378" s="81" t="s">
        <v>336</v>
      </c>
      <c r="C378" s="82"/>
      <c r="D378" s="82"/>
      <c r="E378" s="90" t="s">
        <v>958</v>
      </c>
      <c r="F378" s="91"/>
      <c r="G378" s="91"/>
      <c r="H378" s="102">
        <v>55499.8</v>
      </c>
      <c r="I378" s="102">
        <v>2892.88</v>
      </c>
      <c r="J378" s="102">
        <v>0</v>
      </c>
      <c r="K378" s="102">
        <v>58392.68</v>
      </c>
      <c r="L378" s="92"/>
    </row>
    <row r="379" spans="1:12" x14ac:dyDescent="0.3">
      <c r="A379" s="89" t="s">
        <v>961</v>
      </c>
      <c r="B379" s="81" t="s">
        <v>336</v>
      </c>
      <c r="C379" s="82"/>
      <c r="D379" s="82"/>
      <c r="E379" s="82"/>
      <c r="F379" s="90" t="s">
        <v>962</v>
      </c>
      <c r="G379" s="91"/>
      <c r="H379" s="102">
        <v>55499.8</v>
      </c>
      <c r="I379" s="102">
        <v>2892.88</v>
      </c>
      <c r="J379" s="102">
        <v>0</v>
      </c>
      <c r="K379" s="102">
        <v>58392.68</v>
      </c>
      <c r="L379" s="106">
        <f>I379-J379</f>
        <v>2892.88</v>
      </c>
    </row>
    <row r="380" spans="1:12" x14ac:dyDescent="0.3">
      <c r="A380" s="94" t="s">
        <v>963</v>
      </c>
      <c r="B380" s="81" t="s">
        <v>336</v>
      </c>
      <c r="C380" s="82"/>
      <c r="D380" s="82"/>
      <c r="E380" s="82"/>
      <c r="F380" s="82"/>
      <c r="G380" s="95" t="s">
        <v>962</v>
      </c>
      <c r="H380" s="103">
        <v>55499.8</v>
      </c>
      <c r="I380" s="103">
        <v>2892.88</v>
      </c>
      <c r="J380" s="103">
        <v>0</v>
      </c>
      <c r="K380" s="103">
        <v>58392.68</v>
      </c>
      <c r="L380" s="96"/>
    </row>
    <row r="381" spans="1:12" x14ac:dyDescent="0.3">
      <c r="A381" s="97" t="s">
        <v>336</v>
      </c>
      <c r="B381" s="81" t="s">
        <v>336</v>
      </c>
      <c r="C381" s="82"/>
      <c r="D381" s="82"/>
      <c r="E381" s="82"/>
      <c r="F381" s="82"/>
      <c r="G381" s="98" t="s">
        <v>336</v>
      </c>
      <c r="H381" s="104"/>
      <c r="I381" s="104"/>
      <c r="J381" s="104"/>
      <c r="K381" s="104"/>
      <c r="L381" s="99"/>
    </row>
    <row r="382" spans="1:12" x14ac:dyDescent="0.3">
      <c r="A382" s="89" t="s">
        <v>964</v>
      </c>
      <c r="B382" s="93" t="s">
        <v>336</v>
      </c>
      <c r="C382" s="90" t="s">
        <v>965</v>
      </c>
      <c r="D382" s="91"/>
      <c r="E382" s="91"/>
      <c r="F382" s="91"/>
      <c r="G382" s="91"/>
      <c r="H382" s="102">
        <v>366328.72</v>
      </c>
      <c r="I382" s="102">
        <v>128852.09</v>
      </c>
      <c r="J382" s="102">
        <v>0</v>
      </c>
      <c r="K382" s="102">
        <v>495180.81</v>
      </c>
      <c r="L382" s="106">
        <f>I382-J382</f>
        <v>128852.09</v>
      </c>
    </row>
    <row r="383" spans="1:12" x14ac:dyDescent="0.3">
      <c r="A383" s="89" t="s">
        <v>966</v>
      </c>
      <c r="B383" s="81" t="s">
        <v>336</v>
      </c>
      <c r="C383" s="82"/>
      <c r="D383" s="90" t="s">
        <v>965</v>
      </c>
      <c r="E383" s="91"/>
      <c r="F383" s="91"/>
      <c r="G383" s="91"/>
      <c r="H383" s="102">
        <v>366328.72</v>
      </c>
      <c r="I383" s="102">
        <v>128852.09</v>
      </c>
      <c r="J383" s="102">
        <v>0</v>
      </c>
      <c r="K383" s="102">
        <v>495180.81</v>
      </c>
      <c r="L383" s="92"/>
    </row>
    <row r="384" spans="1:12" x14ac:dyDescent="0.3">
      <c r="A384" s="89" t="s">
        <v>967</v>
      </c>
      <c r="B384" s="81" t="s">
        <v>336</v>
      </c>
      <c r="C384" s="82"/>
      <c r="D384" s="82"/>
      <c r="E384" s="90" t="s">
        <v>965</v>
      </c>
      <c r="F384" s="91"/>
      <c r="G384" s="91"/>
      <c r="H384" s="102">
        <v>366328.72</v>
      </c>
      <c r="I384" s="102">
        <v>128852.09</v>
      </c>
      <c r="J384" s="102">
        <v>0</v>
      </c>
      <c r="K384" s="102">
        <v>495180.81</v>
      </c>
      <c r="L384" s="92"/>
    </row>
    <row r="385" spans="1:12" x14ac:dyDescent="0.3">
      <c r="A385" s="89" t="s">
        <v>968</v>
      </c>
      <c r="B385" s="81" t="s">
        <v>336</v>
      </c>
      <c r="C385" s="82"/>
      <c r="D385" s="82"/>
      <c r="E385" s="82"/>
      <c r="F385" s="90" t="s">
        <v>965</v>
      </c>
      <c r="G385" s="91"/>
      <c r="H385" s="102">
        <v>366328.72</v>
      </c>
      <c r="I385" s="102">
        <v>128852.09</v>
      </c>
      <c r="J385" s="102">
        <v>0</v>
      </c>
      <c r="K385" s="102">
        <v>495180.81</v>
      </c>
      <c r="L385" s="92"/>
    </row>
    <row r="386" spans="1:12" x14ac:dyDescent="0.3">
      <c r="A386" s="94" t="s">
        <v>969</v>
      </c>
      <c r="B386" s="81" t="s">
        <v>336</v>
      </c>
      <c r="C386" s="82"/>
      <c r="D386" s="82"/>
      <c r="E386" s="82"/>
      <c r="F386" s="82"/>
      <c r="G386" s="95" t="s">
        <v>970</v>
      </c>
      <c r="H386" s="103">
        <v>363364.41</v>
      </c>
      <c r="I386" s="103">
        <v>128236.38</v>
      </c>
      <c r="J386" s="103">
        <v>0</v>
      </c>
      <c r="K386" s="103">
        <v>491600.79</v>
      </c>
      <c r="L386" s="106">
        <f t="shared" ref="L386:L387" si="2">I386-J386</f>
        <v>128236.38</v>
      </c>
    </row>
    <row r="387" spans="1:12" x14ac:dyDescent="0.3">
      <c r="A387" s="94" t="s">
        <v>971</v>
      </c>
      <c r="B387" s="81" t="s">
        <v>336</v>
      </c>
      <c r="C387" s="82"/>
      <c r="D387" s="82"/>
      <c r="E387" s="82"/>
      <c r="F387" s="82"/>
      <c r="G387" s="95" t="s">
        <v>972</v>
      </c>
      <c r="H387" s="103">
        <v>2964.31</v>
      </c>
      <c r="I387" s="103">
        <v>615.71</v>
      </c>
      <c r="J387" s="103">
        <v>0</v>
      </c>
      <c r="K387" s="103">
        <v>3580.02</v>
      </c>
      <c r="L387" s="106">
        <f t="shared" si="2"/>
        <v>615.71</v>
      </c>
    </row>
    <row r="388" spans="1:12" x14ac:dyDescent="0.3">
      <c r="A388" s="97" t="s">
        <v>336</v>
      </c>
      <c r="B388" s="81" t="s">
        <v>336</v>
      </c>
      <c r="C388" s="82"/>
      <c r="D388" s="82"/>
      <c r="E388" s="82"/>
      <c r="F388" s="82"/>
      <c r="G388" s="98" t="s">
        <v>336</v>
      </c>
      <c r="H388" s="104"/>
      <c r="I388" s="104"/>
      <c r="J388" s="104"/>
      <c r="K388" s="104"/>
      <c r="L388" s="99"/>
    </row>
    <row r="389" spans="1:12" x14ac:dyDescent="0.3">
      <c r="A389" s="89" t="s">
        <v>973</v>
      </c>
      <c r="B389" s="93" t="s">
        <v>336</v>
      </c>
      <c r="C389" s="90" t="s">
        <v>974</v>
      </c>
      <c r="D389" s="91"/>
      <c r="E389" s="91"/>
      <c r="F389" s="91"/>
      <c r="G389" s="91"/>
      <c r="H389" s="102">
        <v>49187.37</v>
      </c>
      <c r="I389" s="102">
        <v>365.69</v>
      </c>
      <c r="J389" s="102">
        <v>0</v>
      </c>
      <c r="K389" s="102">
        <v>49553.06</v>
      </c>
      <c r="L389" s="106">
        <f>I389-J389</f>
        <v>365.69</v>
      </c>
    </row>
    <row r="390" spans="1:12" x14ac:dyDescent="0.3">
      <c r="A390" s="89" t="s">
        <v>975</v>
      </c>
      <c r="B390" s="81" t="s">
        <v>336</v>
      </c>
      <c r="C390" s="82"/>
      <c r="D390" s="90" t="s">
        <v>974</v>
      </c>
      <c r="E390" s="91"/>
      <c r="F390" s="91"/>
      <c r="G390" s="91"/>
      <c r="H390" s="102">
        <v>49187.37</v>
      </c>
      <c r="I390" s="102">
        <v>365.69</v>
      </c>
      <c r="J390" s="102">
        <v>0</v>
      </c>
      <c r="K390" s="102">
        <v>49553.06</v>
      </c>
      <c r="L390" s="92"/>
    </row>
    <row r="391" spans="1:12" x14ac:dyDescent="0.3">
      <c r="A391" s="89" t="s">
        <v>976</v>
      </c>
      <c r="B391" s="81" t="s">
        <v>336</v>
      </c>
      <c r="C391" s="82"/>
      <c r="D391" s="82"/>
      <c r="E391" s="90" t="s">
        <v>974</v>
      </c>
      <c r="F391" s="91"/>
      <c r="G391" s="91"/>
      <c r="H391" s="102">
        <v>49187.37</v>
      </c>
      <c r="I391" s="102">
        <v>365.69</v>
      </c>
      <c r="J391" s="102">
        <v>0</v>
      </c>
      <c r="K391" s="102">
        <v>49553.06</v>
      </c>
      <c r="L391" s="92"/>
    </row>
    <row r="392" spans="1:12" x14ac:dyDescent="0.3">
      <c r="A392" s="89" t="s">
        <v>977</v>
      </c>
      <c r="B392" s="81" t="s">
        <v>336</v>
      </c>
      <c r="C392" s="82"/>
      <c r="D392" s="82"/>
      <c r="E392" s="82"/>
      <c r="F392" s="90" t="s">
        <v>974</v>
      </c>
      <c r="G392" s="91"/>
      <c r="H392" s="102">
        <v>49187.37</v>
      </c>
      <c r="I392" s="102">
        <v>365.69</v>
      </c>
      <c r="J392" s="102">
        <v>0</v>
      </c>
      <c r="K392" s="102">
        <v>49553.06</v>
      </c>
      <c r="L392" s="92"/>
    </row>
    <row r="393" spans="1:12" x14ac:dyDescent="0.3">
      <c r="A393" s="94" t="s">
        <v>978</v>
      </c>
      <c r="B393" s="81" t="s">
        <v>336</v>
      </c>
      <c r="C393" s="82"/>
      <c r="D393" s="82"/>
      <c r="E393" s="82"/>
      <c r="F393" s="82"/>
      <c r="G393" s="95" t="s">
        <v>658</v>
      </c>
      <c r="H393" s="103">
        <v>49187.37</v>
      </c>
      <c r="I393" s="103">
        <v>365.69</v>
      </c>
      <c r="J393" s="103">
        <v>0</v>
      </c>
      <c r="K393" s="103">
        <v>49553.06</v>
      </c>
      <c r="L393" s="96"/>
    </row>
    <row r="394" spans="1:12" x14ac:dyDescent="0.3">
      <c r="A394" s="97" t="s">
        <v>336</v>
      </c>
      <c r="B394" s="81" t="s">
        <v>336</v>
      </c>
      <c r="C394" s="82"/>
      <c r="D394" s="82"/>
      <c r="E394" s="82"/>
      <c r="F394" s="82"/>
      <c r="G394" s="98" t="s">
        <v>336</v>
      </c>
      <c r="H394" s="104"/>
      <c r="I394" s="104"/>
      <c r="J394" s="104"/>
      <c r="K394" s="104"/>
      <c r="L394" s="99"/>
    </row>
    <row r="395" spans="1:12" x14ac:dyDescent="0.3">
      <c r="A395" s="89" t="s">
        <v>979</v>
      </c>
      <c r="B395" s="93" t="s">
        <v>336</v>
      </c>
      <c r="C395" s="90" t="s">
        <v>980</v>
      </c>
      <c r="D395" s="91"/>
      <c r="E395" s="91"/>
      <c r="F395" s="91"/>
      <c r="G395" s="91"/>
      <c r="H395" s="102">
        <v>475437.44</v>
      </c>
      <c r="I395" s="102">
        <v>24486.41</v>
      </c>
      <c r="J395" s="102">
        <v>0</v>
      </c>
      <c r="K395" s="102">
        <v>499923.85</v>
      </c>
      <c r="L395" s="106">
        <f>I395-J395</f>
        <v>24486.41</v>
      </c>
    </row>
    <row r="396" spans="1:12" x14ac:dyDescent="0.3">
      <c r="A396" s="89" t="s">
        <v>981</v>
      </c>
      <c r="B396" s="81" t="s">
        <v>336</v>
      </c>
      <c r="C396" s="82"/>
      <c r="D396" s="90" t="s">
        <v>980</v>
      </c>
      <c r="E396" s="91"/>
      <c r="F396" s="91"/>
      <c r="G396" s="91"/>
      <c r="H396" s="102">
        <v>475437.44</v>
      </c>
      <c r="I396" s="102">
        <v>24486.41</v>
      </c>
      <c r="J396" s="102">
        <v>0</v>
      </c>
      <c r="K396" s="102">
        <v>499923.85</v>
      </c>
      <c r="L396" s="92"/>
    </row>
    <row r="397" spans="1:12" x14ac:dyDescent="0.3">
      <c r="A397" s="89" t="s">
        <v>982</v>
      </c>
      <c r="B397" s="81" t="s">
        <v>336</v>
      </c>
      <c r="C397" s="82"/>
      <c r="D397" s="82"/>
      <c r="E397" s="90" t="s">
        <v>980</v>
      </c>
      <c r="F397" s="91"/>
      <c r="G397" s="91"/>
      <c r="H397" s="102">
        <v>475437.44</v>
      </c>
      <c r="I397" s="102">
        <v>24486.41</v>
      </c>
      <c r="J397" s="102">
        <v>0</v>
      </c>
      <c r="K397" s="102">
        <v>499923.85</v>
      </c>
      <c r="L397" s="92"/>
    </row>
    <row r="398" spans="1:12" x14ac:dyDescent="0.3">
      <c r="A398" s="89" t="s">
        <v>983</v>
      </c>
      <c r="B398" s="81" t="s">
        <v>336</v>
      </c>
      <c r="C398" s="82"/>
      <c r="D398" s="82"/>
      <c r="E398" s="82"/>
      <c r="F398" s="90" t="s">
        <v>980</v>
      </c>
      <c r="G398" s="91"/>
      <c r="H398" s="102">
        <v>475437.44</v>
      </c>
      <c r="I398" s="102">
        <v>24486.41</v>
      </c>
      <c r="J398" s="102">
        <v>0</v>
      </c>
      <c r="K398" s="102">
        <v>499923.85</v>
      </c>
      <c r="L398" s="92"/>
    </row>
    <row r="399" spans="1:12" x14ac:dyDescent="0.3">
      <c r="A399" s="94" t="s">
        <v>984</v>
      </c>
      <c r="B399" s="81" t="s">
        <v>336</v>
      </c>
      <c r="C399" s="82"/>
      <c r="D399" s="82"/>
      <c r="E399" s="82"/>
      <c r="F399" s="82"/>
      <c r="G399" s="95" t="s">
        <v>985</v>
      </c>
      <c r="H399" s="103">
        <v>71049.16</v>
      </c>
      <c r="I399" s="103">
        <v>24486.41</v>
      </c>
      <c r="J399" s="103">
        <v>0</v>
      </c>
      <c r="K399" s="103">
        <v>95535.57</v>
      </c>
      <c r="L399" s="96"/>
    </row>
    <row r="400" spans="1:12" x14ac:dyDescent="0.3">
      <c r="A400" s="94" t="s">
        <v>986</v>
      </c>
      <c r="B400" s="81" t="s">
        <v>336</v>
      </c>
      <c r="C400" s="82"/>
      <c r="D400" s="82"/>
      <c r="E400" s="82"/>
      <c r="F400" s="82"/>
      <c r="G400" s="95" t="s">
        <v>987</v>
      </c>
      <c r="H400" s="103">
        <v>397484.65</v>
      </c>
      <c r="I400" s="103">
        <v>0</v>
      </c>
      <c r="J400" s="103">
        <v>0</v>
      </c>
      <c r="K400" s="103">
        <v>397484.65</v>
      </c>
      <c r="L400" s="96"/>
    </row>
    <row r="401" spans="1:12" x14ac:dyDescent="0.3">
      <c r="A401" s="94" t="s">
        <v>988</v>
      </c>
      <c r="B401" s="81" t="s">
        <v>336</v>
      </c>
      <c r="C401" s="82"/>
      <c r="D401" s="82"/>
      <c r="E401" s="82"/>
      <c r="F401" s="82"/>
      <c r="G401" s="95" t="s">
        <v>989</v>
      </c>
      <c r="H401" s="103">
        <v>6903.63</v>
      </c>
      <c r="I401" s="103">
        <v>0</v>
      </c>
      <c r="J401" s="103">
        <v>0</v>
      </c>
      <c r="K401" s="103">
        <v>6903.63</v>
      </c>
      <c r="L401" s="96"/>
    </row>
    <row r="402" spans="1:12" x14ac:dyDescent="0.3">
      <c r="A402" s="89" t="s">
        <v>336</v>
      </c>
      <c r="B402" s="81" t="s">
        <v>336</v>
      </c>
      <c r="C402" s="82"/>
      <c r="D402" s="82"/>
      <c r="E402" s="90" t="s">
        <v>336</v>
      </c>
      <c r="F402" s="91"/>
      <c r="G402" s="91"/>
      <c r="H402" s="101"/>
      <c r="I402" s="101"/>
      <c r="J402" s="101"/>
      <c r="K402" s="101"/>
      <c r="L402" s="91"/>
    </row>
    <row r="403" spans="1:12" x14ac:dyDescent="0.3">
      <c r="A403" s="89" t="s">
        <v>990</v>
      </c>
      <c r="B403" s="90" t="s">
        <v>991</v>
      </c>
      <c r="C403" s="91"/>
      <c r="D403" s="91"/>
      <c r="E403" s="91"/>
      <c r="F403" s="91"/>
      <c r="G403" s="91"/>
      <c r="H403" s="102">
        <v>3969400.66</v>
      </c>
      <c r="I403" s="102">
        <v>7156.45</v>
      </c>
      <c r="J403" s="102">
        <v>882577.72</v>
      </c>
      <c r="K403" s="102">
        <v>4844821.93</v>
      </c>
      <c r="L403" s="92"/>
    </row>
    <row r="404" spans="1:12" x14ac:dyDescent="0.3">
      <c r="A404" s="89" t="s">
        <v>992</v>
      </c>
      <c r="B404" s="93" t="s">
        <v>336</v>
      </c>
      <c r="C404" s="90" t="s">
        <v>991</v>
      </c>
      <c r="D404" s="91"/>
      <c r="E404" s="91"/>
      <c r="F404" s="91"/>
      <c r="G404" s="91"/>
      <c r="H404" s="102">
        <v>3969400.66</v>
      </c>
      <c r="I404" s="102">
        <v>7156.45</v>
      </c>
      <c r="J404" s="102">
        <v>882577.72</v>
      </c>
      <c r="K404" s="102">
        <v>4844821.93</v>
      </c>
      <c r="L404" s="92"/>
    </row>
    <row r="405" spans="1:12" x14ac:dyDescent="0.3">
      <c r="A405" s="89" t="s">
        <v>993</v>
      </c>
      <c r="B405" s="81" t="s">
        <v>336</v>
      </c>
      <c r="C405" s="82"/>
      <c r="D405" s="90" t="s">
        <v>991</v>
      </c>
      <c r="E405" s="91"/>
      <c r="F405" s="91"/>
      <c r="G405" s="91"/>
      <c r="H405" s="102">
        <v>3969400.66</v>
      </c>
      <c r="I405" s="102">
        <v>7156.45</v>
      </c>
      <c r="J405" s="102">
        <v>882577.72</v>
      </c>
      <c r="K405" s="102">
        <v>4844821.93</v>
      </c>
      <c r="L405" s="92"/>
    </row>
    <row r="406" spans="1:12" x14ac:dyDescent="0.3">
      <c r="A406" s="89" t="s">
        <v>994</v>
      </c>
      <c r="B406" s="81" t="s">
        <v>336</v>
      </c>
      <c r="C406" s="82"/>
      <c r="D406" s="82"/>
      <c r="E406" s="90" t="s">
        <v>995</v>
      </c>
      <c r="F406" s="91"/>
      <c r="G406" s="91"/>
      <c r="H406" s="102">
        <v>2701348.27</v>
      </c>
      <c r="I406" s="102">
        <v>0</v>
      </c>
      <c r="J406" s="102">
        <v>806147.62</v>
      </c>
      <c r="K406" s="102">
        <v>3507495.89</v>
      </c>
      <c r="L406" s="92"/>
    </row>
    <row r="407" spans="1:12" x14ac:dyDescent="0.3">
      <c r="A407" s="89" t="s">
        <v>996</v>
      </c>
      <c r="B407" s="81" t="s">
        <v>336</v>
      </c>
      <c r="C407" s="82"/>
      <c r="D407" s="82"/>
      <c r="E407" s="82"/>
      <c r="F407" s="90" t="s">
        <v>995</v>
      </c>
      <c r="G407" s="91"/>
      <c r="H407" s="102">
        <v>2701348.27</v>
      </c>
      <c r="I407" s="102">
        <v>0</v>
      </c>
      <c r="J407" s="102">
        <v>806147.62</v>
      </c>
      <c r="K407" s="102">
        <v>3507495.89</v>
      </c>
      <c r="L407" s="92"/>
    </row>
    <row r="408" spans="1:12" x14ac:dyDescent="0.3">
      <c r="A408" s="94" t="s">
        <v>997</v>
      </c>
      <c r="B408" s="81" t="s">
        <v>336</v>
      </c>
      <c r="C408" s="82"/>
      <c r="D408" s="82"/>
      <c r="E408" s="82"/>
      <c r="F408" s="82"/>
      <c r="G408" s="95" t="s">
        <v>631</v>
      </c>
      <c r="H408" s="103">
        <v>2701348.27</v>
      </c>
      <c r="I408" s="103">
        <v>0</v>
      </c>
      <c r="J408" s="103">
        <v>806147.62</v>
      </c>
      <c r="K408" s="103">
        <v>3507495.89</v>
      </c>
      <c r="L408" s="96"/>
    </row>
    <row r="409" spans="1:12" x14ac:dyDescent="0.3">
      <c r="A409" s="97" t="s">
        <v>336</v>
      </c>
      <c r="B409" s="81" t="s">
        <v>336</v>
      </c>
      <c r="C409" s="82"/>
      <c r="D409" s="82"/>
      <c r="E409" s="82"/>
      <c r="F409" s="82"/>
      <c r="G409" s="98" t="s">
        <v>336</v>
      </c>
      <c r="H409" s="104"/>
      <c r="I409" s="104"/>
      <c r="J409" s="104"/>
      <c r="K409" s="104"/>
      <c r="L409" s="99"/>
    </row>
    <row r="410" spans="1:12" x14ac:dyDescent="0.3">
      <c r="A410" s="89" t="s">
        <v>1000</v>
      </c>
      <c r="B410" s="81" t="s">
        <v>336</v>
      </c>
      <c r="C410" s="82"/>
      <c r="D410" s="82"/>
      <c r="E410" s="90" t="s">
        <v>1001</v>
      </c>
      <c r="F410" s="91"/>
      <c r="G410" s="91"/>
      <c r="H410" s="102">
        <v>1141333.94</v>
      </c>
      <c r="I410" s="102">
        <v>7156.45</v>
      </c>
      <c r="J410" s="102">
        <v>23474.89</v>
      </c>
      <c r="K410" s="102">
        <v>1157652.3799999999</v>
      </c>
      <c r="L410" s="92"/>
    </row>
    <row r="411" spans="1:12" x14ac:dyDescent="0.3">
      <c r="A411" s="89" t="s">
        <v>1002</v>
      </c>
      <c r="B411" s="81" t="s">
        <v>336</v>
      </c>
      <c r="C411" s="82"/>
      <c r="D411" s="82"/>
      <c r="E411" s="82"/>
      <c r="F411" s="90" t="s">
        <v>1003</v>
      </c>
      <c r="G411" s="91"/>
      <c r="H411" s="102">
        <v>117651.83</v>
      </c>
      <c r="I411" s="102">
        <v>7156.45</v>
      </c>
      <c r="J411" s="102">
        <v>0</v>
      </c>
      <c r="K411" s="102">
        <v>110495.38</v>
      </c>
      <c r="L411" s="92"/>
    </row>
    <row r="412" spans="1:12" x14ac:dyDescent="0.3">
      <c r="A412" s="94" t="s">
        <v>1004</v>
      </c>
      <c r="B412" s="81" t="s">
        <v>336</v>
      </c>
      <c r="C412" s="82"/>
      <c r="D412" s="82"/>
      <c r="E412" s="82"/>
      <c r="F412" s="82"/>
      <c r="G412" s="95" t="s">
        <v>1005</v>
      </c>
      <c r="H412" s="103">
        <v>71536.45</v>
      </c>
      <c r="I412" s="103">
        <v>7156.45</v>
      </c>
      <c r="J412" s="103">
        <v>0</v>
      </c>
      <c r="K412" s="103">
        <v>64380</v>
      </c>
      <c r="L412" s="96"/>
    </row>
    <row r="413" spans="1:12" x14ac:dyDescent="0.3">
      <c r="A413" s="94" t="s">
        <v>1006</v>
      </c>
      <c r="B413" s="81" t="s">
        <v>336</v>
      </c>
      <c r="C413" s="82"/>
      <c r="D413" s="82"/>
      <c r="E413" s="82"/>
      <c r="F413" s="82"/>
      <c r="G413" s="95" t="s">
        <v>1007</v>
      </c>
      <c r="H413" s="103">
        <v>34115.379999999997</v>
      </c>
      <c r="I413" s="103">
        <v>0</v>
      </c>
      <c r="J413" s="103">
        <v>0</v>
      </c>
      <c r="K413" s="103">
        <v>34115.379999999997</v>
      </c>
      <c r="L413" s="96"/>
    </row>
    <row r="414" spans="1:12" x14ac:dyDescent="0.3">
      <c r="A414" s="94" t="s">
        <v>1008</v>
      </c>
      <c r="B414" s="81" t="s">
        <v>336</v>
      </c>
      <c r="C414" s="82"/>
      <c r="D414" s="82"/>
      <c r="E414" s="82"/>
      <c r="F414" s="82"/>
      <c r="G414" s="95" t="s">
        <v>1009</v>
      </c>
      <c r="H414" s="103">
        <v>12000</v>
      </c>
      <c r="I414" s="103">
        <v>0</v>
      </c>
      <c r="J414" s="103">
        <v>0</v>
      </c>
      <c r="K414" s="103">
        <v>12000</v>
      </c>
      <c r="L414" s="96"/>
    </row>
    <row r="415" spans="1:12" x14ac:dyDescent="0.3">
      <c r="A415" s="97" t="s">
        <v>336</v>
      </c>
      <c r="B415" s="81" t="s">
        <v>336</v>
      </c>
      <c r="C415" s="82"/>
      <c r="D415" s="82"/>
      <c r="E415" s="82"/>
      <c r="F415" s="82"/>
      <c r="G415" s="98" t="s">
        <v>336</v>
      </c>
      <c r="H415" s="104"/>
      <c r="I415" s="104"/>
      <c r="J415" s="104"/>
      <c r="K415" s="104"/>
      <c r="L415" s="99"/>
    </row>
    <row r="416" spans="1:12" x14ac:dyDescent="0.3">
      <c r="A416" s="89" t="s">
        <v>1010</v>
      </c>
      <c r="B416" s="81" t="s">
        <v>336</v>
      </c>
      <c r="C416" s="82"/>
      <c r="D416" s="82"/>
      <c r="E416" s="82"/>
      <c r="F416" s="90" t="s">
        <v>1011</v>
      </c>
      <c r="G416" s="91"/>
      <c r="H416" s="102">
        <v>548560</v>
      </c>
      <c r="I416" s="102">
        <v>0</v>
      </c>
      <c r="J416" s="102">
        <v>0</v>
      </c>
      <c r="K416" s="102">
        <v>548560</v>
      </c>
      <c r="L416" s="92"/>
    </row>
    <row r="417" spans="1:12" x14ac:dyDescent="0.3">
      <c r="A417" s="94" t="s">
        <v>1012</v>
      </c>
      <c r="B417" s="81" t="s">
        <v>336</v>
      </c>
      <c r="C417" s="82"/>
      <c r="D417" s="82"/>
      <c r="E417" s="82"/>
      <c r="F417" s="82"/>
      <c r="G417" s="95" t="s">
        <v>1013</v>
      </c>
      <c r="H417" s="103">
        <v>548560</v>
      </c>
      <c r="I417" s="103">
        <v>0</v>
      </c>
      <c r="J417" s="103">
        <v>0</v>
      </c>
      <c r="K417" s="103">
        <v>548560</v>
      </c>
      <c r="L417" s="96"/>
    </row>
    <row r="418" spans="1:12" x14ac:dyDescent="0.3">
      <c r="A418" s="97" t="s">
        <v>336</v>
      </c>
      <c r="B418" s="81" t="s">
        <v>336</v>
      </c>
      <c r="C418" s="82"/>
      <c r="D418" s="82"/>
      <c r="E418" s="82"/>
      <c r="F418" s="82"/>
      <c r="G418" s="98" t="s">
        <v>336</v>
      </c>
      <c r="H418" s="104"/>
      <c r="I418" s="104"/>
      <c r="J418" s="104"/>
      <c r="K418" s="104"/>
      <c r="L418" s="99"/>
    </row>
    <row r="419" spans="1:12" x14ac:dyDescent="0.3">
      <c r="A419" s="89" t="s">
        <v>1014</v>
      </c>
      <c r="B419" s="81" t="s">
        <v>336</v>
      </c>
      <c r="C419" s="82"/>
      <c r="D419" s="82"/>
      <c r="E419" s="82"/>
      <c r="F419" s="90" t="s">
        <v>1015</v>
      </c>
      <c r="G419" s="91"/>
      <c r="H419" s="102">
        <v>475122.11</v>
      </c>
      <c r="I419" s="102">
        <v>0</v>
      </c>
      <c r="J419" s="102">
        <v>23474.89</v>
      </c>
      <c r="K419" s="102">
        <v>498597</v>
      </c>
      <c r="L419" s="92"/>
    </row>
    <row r="420" spans="1:12" x14ac:dyDescent="0.3">
      <c r="A420" s="94" t="s">
        <v>1016</v>
      </c>
      <c r="B420" s="81" t="s">
        <v>336</v>
      </c>
      <c r="C420" s="82"/>
      <c r="D420" s="82"/>
      <c r="E420" s="82"/>
      <c r="F420" s="82"/>
      <c r="G420" s="95" t="s">
        <v>1017</v>
      </c>
      <c r="H420" s="103">
        <v>475122.11</v>
      </c>
      <c r="I420" s="103">
        <v>0</v>
      </c>
      <c r="J420" s="103">
        <v>23474.89</v>
      </c>
      <c r="K420" s="103">
        <v>498597</v>
      </c>
      <c r="L420" s="96"/>
    </row>
    <row r="421" spans="1:12" x14ac:dyDescent="0.3">
      <c r="A421" s="97" t="s">
        <v>336</v>
      </c>
      <c r="B421" s="81" t="s">
        <v>336</v>
      </c>
      <c r="C421" s="82"/>
      <c r="D421" s="82"/>
      <c r="E421" s="82"/>
      <c r="F421" s="82"/>
      <c r="G421" s="98" t="s">
        <v>336</v>
      </c>
      <c r="H421" s="104"/>
      <c r="I421" s="104"/>
      <c r="J421" s="104"/>
      <c r="K421" s="104"/>
      <c r="L421" s="99"/>
    </row>
    <row r="422" spans="1:12" x14ac:dyDescent="0.3">
      <c r="A422" s="89" t="s">
        <v>1018</v>
      </c>
      <c r="B422" s="81" t="s">
        <v>336</v>
      </c>
      <c r="C422" s="82"/>
      <c r="D422" s="82"/>
      <c r="E422" s="90" t="s">
        <v>1019</v>
      </c>
      <c r="F422" s="91"/>
      <c r="G422" s="91"/>
      <c r="H422" s="102">
        <v>55169.31</v>
      </c>
      <c r="I422" s="102">
        <v>0</v>
      </c>
      <c r="J422" s="102">
        <v>28114.25</v>
      </c>
      <c r="K422" s="102">
        <v>83283.56</v>
      </c>
      <c r="L422" s="92"/>
    </row>
    <row r="423" spans="1:12" x14ac:dyDescent="0.3">
      <c r="A423" s="89" t="s">
        <v>1020</v>
      </c>
      <c r="B423" s="81" t="s">
        <v>336</v>
      </c>
      <c r="C423" s="82"/>
      <c r="D423" s="82"/>
      <c r="E423" s="82"/>
      <c r="F423" s="90" t="s">
        <v>1019</v>
      </c>
      <c r="G423" s="91"/>
      <c r="H423" s="102">
        <v>55169.31</v>
      </c>
      <c r="I423" s="102">
        <v>0</v>
      </c>
      <c r="J423" s="102">
        <v>28114.25</v>
      </c>
      <c r="K423" s="102">
        <v>83283.56</v>
      </c>
      <c r="L423" s="92"/>
    </row>
    <row r="424" spans="1:12" x14ac:dyDescent="0.3">
      <c r="A424" s="94" t="s">
        <v>1021</v>
      </c>
      <c r="B424" s="81" t="s">
        <v>336</v>
      </c>
      <c r="C424" s="82"/>
      <c r="D424" s="82"/>
      <c r="E424" s="82"/>
      <c r="F424" s="82"/>
      <c r="G424" s="95" t="s">
        <v>1022</v>
      </c>
      <c r="H424" s="103">
        <v>54484.49</v>
      </c>
      <c r="I424" s="103">
        <v>0</v>
      </c>
      <c r="J424" s="103">
        <v>28114.22</v>
      </c>
      <c r="K424" s="103">
        <v>82598.710000000006</v>
      </c>
      <c r="L424" s="96"/>
    </row>
    <row r="425" spans="1:12" x14ac:dyDescent="0.3">
      <c r="A425" s="94" t="s">
        <v>1023</v>
      </c>
      <c r="B425" s="81" t="s">
        <v>336</v>
      </c>
      <c r="C425" s="82"/>
      <c r="D425" s="82"/>
      <c r="E425" s="82"/>
      <c r="F425" s="82"/>
      <c r="G425" s="95" t="s">
        <v>1024</v>
      </c>
      <c r="H425" s="103">
        <v>684.82</v>
      </c>
      <c r="I425" s="103">
        <v>0</v>
      </c>
      <c r="J425" s="103">
        <v>0.03</v>
      </c>
      <c r="K425" s="103">
        <v>684.85</v>
      </c>
      <c r="L425" s="96"/>
    </row>
    <row r="426" spans="1:12" x14ac:dyDescent="0.3">
      <c r="A426" s="97" t="s">
        <v>336</v>
      </c>
      <c r="B426" s="81" t="s">
        <v>336</v>
      </c>
      <c r="C426" s="82"/>
      <c r="D426" s="82"/>
      <c r="E426" s="82"/>
      <c r="F426" s="82"/>
      <c r="G426" s="98" t="s">
        <v>336</v>
      </c>
      <c r="H426" s="104"/>
      <c r="I426" s="104"/>
      <c r="J426" s="104"/>
      <c r="K426" s="104"/>
      <c r="L426" s="99"/>
    </row>
    <row r="427" spans="1:12" x14ac:dyDescent="0.3">
      <c r="A427" s="89" t="s">
        <v>1025</v>
      </c>
      <c r="B427" s="81" t="s">
        <v>336</v>
      </c>
      <c r="C427" s="82"/>
      <c r="D427" s="82"/>
      <c r="E427" s="90" t="s">
        <v>1026</v>
      </c>
      <c r="F427" s="91"/>
      <c r="G427" s="91"/>
      <c r="H427" s="102">
        <v>305.2</v>
      </c>
      <c r="I427" s="102">
        <v>0</v>
      </c>
      <c r="J427" s="102">
        <v>222.6</v>
      </c>
      <c r="K427" s="102">
        <v>527.79999999999995</v>
      </c>
      <c r="L427" s="92"/>
    </row>
    <row r="428" spans="1:12" x14ac:dyDescent="0.3">
      <c r="A428" s="89" t="s">
        <v>1027</v>
      </c>
      <c r="B428" s="81" t="s">
        <v>336</v>
      </c>
      <c r="C428" s="82"/>
      <c r="D428" s="82"/>
      <c r="E428" s="82"/>
      <c r="F428" s="90" t="s">
        <v>1028</v>
      </c>
      <c r="G428" s="91"/>
      <c r="H428" s="102">
        <v>305.2</v>
      </c>
      <c r="I428" s="102">
        <v>0</v>
      </c>
      <c r="J428" s="102">
        <v>222.6</v>
      </c>
      <c r="K428" s="102">
        <v>527.79999999999995</v>
      </c>
      <c r="L428" s="92"/>
    </row>
    <row r="429" spans="1:12" x14ac:dyDescent="0.3">
      <c r="A429" s="94" t="s">
        <v>1029</v>
      </c>
      <c r="B429" s="81" t="s">
        <v>336</v>
      </c>
      <c r="C429" s="82"/>
      <c r="D429" s="82"/>
      <c r="E429" s="82"/>
      <c r="F429" s="82"/>
      <c r="G429" s="95" t="s">
        <v>1030</v>
      </c>
      <c r="H429" s="103">
        <v>305.2</v>
      </c>
      <c r="I429" s="103">
        <v>0</v>
      </c>
      <c r="J429" s="103">
        <v>222.6</v>
      </c>
      <c r="K429" s="103">
        <v>527.79999999999995</v>
      </c>
      <c r="L429" s="96"/>
    </row>
    <row r="430" spans="1:12" x14ac:dyDescent="0.3">
      <c r="A430" s="97" t="s">
        <v>336</v>
      </c>
      <c r="B430" s="81" t="s">
        <v>336</v>
      </c>
      <c r="C430" s="82"/>
      <c r="D430" s="82"/>
      <c r="E430" s="82"/>
      <c r="F430" s="82"/>
      <c r="G430" s="98" t="s">
        <v>336</v>
      </c>
      <c r="H430" s="104"/>
      <c r="I430" s="104"/>
      <c r="J430" s="104"/>
      <c r="K430" s="104"/>
      <c r="L430" s="99"/>
    </row>
    <row r="431" spans="1:12" x14ac:dyDescent="0.3">
      <c r="A431" s="89" t="s">
        <v>1036</v>
      </c>
      <c r="B431" s="81" t="s">
        <v>336</v>
      </c>
      <c r="C431" s="82"/>
      <c r="D431" s="82"/>
      <c r="E431" s="90" t="s">
        <v>1037</v>
      </c>
      <c r="F431" s="91"/>
      <c r="G431" s="91"/>
      <c r="H431" s="102">
        <v>194.78</v>
      </c>
      <c r="I431" s="102">
        <v>0</v>
      </c>
      <c r="J431" s="102">
        <v>131.94999999999999</v>
      </c>
      <c r="K431" s="102">
        <v>326.73</v>
      </c>
      <c r="L431" s="92"/>
    </row>
    <row r="432" spans="1:12" x14ac:dyDescent="0.3">
      <c r="A432" s="89" t="s">
        <v>1038</v>
      </c>
      <c r="B432" s="81" t="s">
        <v>336</v>
      </c>
      <c r="C432" s="82"/>
      <c r="D432" s="82"/>
      <c r="E432" s="82"/>
      <c r="F432" s="90" t="s">
        <v>1039</v>
      </c>
      <c r="G432" s="91"/>
      <c r="H432" s="102">
        <v>194.78</v>
      </c>
      <c r="I432" s="102">
        <v>0</v>
      </c>
      <c r="J432" s="102">
        <v>131.94999999999999</v>
      </c>
      <c r="K432" s="102">
        <v>326.73</v>
      </c>
      <c r="L432" s="92"/>
    </row>
    <row r="433" spans="1:12" x14ac:dyDescent="0.3">
      <c r="A433" s="94" t="s">
        <v>1040</v>
      </c>
      <c r="B433" s="81" t="s">
        <v>336</v>
      </c>
      <c r="C433" s="82"/>
      <c r="D433" s="82"/>
      <c r="E433" s="82"/>
      <c r="F433" s="82"/>
      <c r="G433" s="95" t="s">
        <v>1041</v>
      </c>
      <c r="H433" s="103">
        <v>194.78</v>
      </c>
      <c r="I433" s="103">
        <v>0</v>
      </c>
      <c r="J433" s="103">
        <v>131.94999999999999</v>
      </c>
      <c r="K433" s="103">
        <v>326.73</v>
      </c>
      <c r="L433" s="96"/>
    </row>
    <row r="434" spans="1:12" x14ac:dyDescent="0.3">
      <c r="A434" s="97" t="s">
        <v>336</v>
      </c>
      <c r="B434" s="81" t="s">
        <v>336</v>
      </c>
      <c r="C434" s="82"/>
      <c r="D434" s="82"/>
      <c r="E434" s="82"/>
      <c r="F434" s="82"/>
      <c r="G434" s="98" t="s">
        <v>336</v>
      </c>
      <c r="H434" s="104"/>
      <c r="I434" s="104"/>
      <c r="J434" s="104"/>
      <c r="K434" s="104"/>
      <c r="L434" s="99"/>
    </row>
    <row r="435" spans="1:12" x14ac:dyDescent="0.3">
      <c r="A435" s="89" t="s">
        <v>1042</v>
      </c>
      <c r="B435" s="81" t="s">
        <v>336</v>
      </c>
      <c r="C435" s="82"/>
      <c r="D435" s="82"/>
      <c r="E435" s="90" t="s">
        <v>980</v>
      </c>
      <c r="F435" s="91"/>
      <c r="G435" s="91"/>
      <c r="H435" s="102">
        <v>71049.16</v>
      </c>
      <c r="I435" s="102">
        <v>0</v>
      </c>
      <c r="J435" s="102">
        <v>24486.41</v>
      </c>
      <c r="K435" s="102">
        <v>95535.57</v>
      </c>
      <c r="L435" s="92"/>
    </row>
    <row r="436" spans="1:12" x14ac:dyDescent="0.3">
      <c r="A436" s="89" t="s">
        <v>1043</v>
      </c>
      <c r="B436" s="81" t="s">
        <v>336</v>
      </c>
      <c r="C436" s="82"/>
      <c r="D436" s="82"/>
      <c r="E436" s="82"/>
      <c r="F436" s="90" t="s">
        <v>980</v>
      </c>
      <c r="G436" s="91"/>
      <c r="H436" s="102">
        <v>71049.16</v>
      </c>
      <c r="I436" s="102">
        <v>0</v>
      </c>
      <c r="J436" s="102">
        <v>24486.41</v>
      </c>
      <c r="K436" s="102">
        <v>95535.57</v>
      </c>
      <c r="L436" s="92"/>
    </row>
    <row r="437" spans="1:12" x14ac:dyDescent="0.3">
      <c r="A437" s="94" t="s">
        <v>1044</v>
      </c>
      <c r="B437" s="81" t="s">
        <v>336</v>
      </c>
      <c r="C437" s="82"/>
      <c r="D437" s="82"/>
      <c r="E437" s="82"/>
      <c r="F437" s="82"/>
      <c r="G437" s="95" t="s">
        <v>985</v>
      </c>
      <c r="H437" s="103">
        <v>71049.16</v>
      </c>
      <c r="I437" s="103">
        <v>0</v>
      </c>
      <c r="J437" s="103">
        <v>24486.41</v>
      </c>
      <c r="K437" s="103">
        <v>95535.57</v>
      </c>
      <c r="L437" s="96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43"/>
  <sheetViews>
    <sheetView topLeftCell="A169" zoomScale="130" zoomScaleNormal="130" workbookViewId="0">
      <selection activeCell="O183" sqref="O183"/>
    </sheetView>
  </sheetViews>
  <sheetFormatPr defaultRowHeight="14.4" x14ac:dyDescent="0.3"/>
  <cols>
    <col min="1" max="1" width="11.33203125" style="59" customWidth="1"/>
    <col min="2" max="2" width="2.33203125" style="59" customWidth="1"/>
    <col min="3" max="6" width="1.33203125" style="59" customWidth="1"/>
    <col min="7" max="7" width="0.88671875" style="59" customWidth="1"/>
    <col min="8" max="8" width="32" style="59" customWidth="1"/>
    <col min="9" max="9" width="13.33203125" style="60" bestFit="1" customWidth="1"/>
    <col min="10" max="11" width="11.44140625" style="60" bestFit="1" customWidth="1"/>
    <col min="12" max="12" width="12" style="60" bestFit="1" customWidth="1"/>
    <col min="13" max="13" width="11.109375" style="60" bestFit="1" customWidth="1"/>
    <col min="14" max="256" width="9.109375" style="58"/>
    <col min="257" max="257" width="11.33203125" style="58" customWidth="1"/>
    <col min="258" max="258" width="2.33203125" style="58" customWidth="1"/>
    <col min="259" max="262" width="1.33203125" style="58" customWidth="1"/>
    <col min="263" max="263" width="0.88671875" style="58" customWidth="1"/>
    <col min="264" max="264" width="32" style="58" customWidth="1"/>
    <col min="265" max="265" width="13.33203125" style="58" bestFit="1" customWidth="1"/>
    <col min="266" max="267" width="11.44140625" style="58" bestFit="1" customWidth="1"/>
    <col min="268" max="268" width="12" style="58" bestFit="1" customWidth="1"/>
    <col min="269" max="269" width="11.109375" style="58" bestFit="1" customWidth="1"/>
    <col min="270" max="512" width="9.109375" style="58"/>
    <col min="513" max="513" width="11.33203125" style="58" customWidth="1"/>
    <col min="514" max="514" width="2.33203125" style="58" customWidth="1"/>
    <col min="515" max="518" width="1.33203125" style="58" customWidth="1"/>
    <col min="519" max="519" width="0.88671875" style="58" customWidth="1"/>
    <col min="520" max="520" width="32" style="58" customWidth="1"/>
    <col min="521" max="521" width="13.33203125" style="58" bestFit="1" customWidth="1"/>
    <col min="522" max="523" width="11.44140625" style="58" bestFit="1" customWidth="1"/>
    <col min="524" max="524" width="12" style="58" bestFit="1" customWidth="1"/>
    <col min="525" max="525" width="11.109375" style="58" bestFit="1" customWidth="1"/>
    <col min="526" max="768" width="9.109375" style="58"/>
    <col min="769" max="769" width="11.33203125" style="58" customWidth="1"/>
    <col min="770" max="770" width="2.33203125" style="58" customWidth="1"/>
    <col min="771" max="774" width="1.33203125" style="58" customWidth="1"/>
    <col min="775" max="775" width="0.88671875" style="58" customWidth="1"/>
    <col min="776" max="776" width="32" style="58" customWidth="1"/>
    <col min="777" max="777" width="13.33203125" style="58" bestFit="1" customWidth="1"/>
    <col min="778" max="779" width="11.44140625" style="58" bestFit="1" customWidth="1"/>
    <col min="780" max="780" width="12" style="58" bestFit="1" customWidth="1"/>
    <col min="781" max="781" width="11.109375" style="58" bestFit="1" customWidth="1"/>
    <col min="782" max="1024" width="9.109375" style="58"/>
    <col min="1025" max="1025" width="11.33203125" style="58" customWidth="1"/>
    <col min="1026" max="1026" width="2.33203125" style="58" customWidth="1"/>
    <col min="1027" max="1030" width="1.33203125" style="58" customWidth="1"/>
    <col min="1031" max="1031" width="0.88671875" style="58" customWidth="1"/>
    <col min="1032" max="1032" width="32" style="58" customWidth="1"/>
    <col min="1033" max="1033" width="13.33203125" style="58" bestFit="1" customWidth="1"/>
    <col min="1034" max="1035" width="11.44140625" style="58" bestFit="1" customWidth="1"/>
    <col min="1036" max="1036" width="12" style="58" bestFit="1" customWidth="1"/>
    <col min="1037" max="1037" width="11.109375" style="58" bestFit="1" customWidth="1"/>
    <col min="1038" max="1280" width="9.109375" style="58"/>
    <col min="1281" max="1281" width="11.33203125" style="58" customWidth="1"/>
    <col min="1282" max="1282" width="2.33203125" style="58" customWidth="1"/>
    <col min="1283" max="1286" width="1.33203125" style="58" customWidth="1"/>
    <col min="1287" max="1287" width="0.88671875" style="58" customWidth="1"/>
    <col min="1288" max="1288" width="32" style="58" customWidth="1"/>
    <col min="1289" max="1289" width="13.33203125" style="58" bestFit="1" customWidth="1"/>
    <col min="1290" max="1291" width="11.44140625" style="58" bestFit="1" customWidth="1"/>
    <col min="1292" max="1292" width="12" style="58" bestFit="1" customWidth="1"/>
    <col min="1293" max="1293" width="11.109375" style="58" bestFit="1" customWidth="1"/>
    <col min="1294" max="1536" width="9.109375" style="58"/>
    <col min="1537" max="1537" width="11.33203125" style="58" customWidth="1"/>
    <col min="1538" max="1538" width="2.33203125" style="58" customWidth="1"/>
    <col min="1539" max="1542" width="1.33203125" style="58" customWidth="1"/>
    <col min="1543" max="1543" width="0.88671875" style="58" customWidth="1"/>
    <col min="1544" max="1544" width="32" style="58" customWidth="1"/>
    <col min="1545" max="1545" width="13.33203125" style="58" bestFit="1" customWidth="1"/>
    <col min="1546" max="1547" width="11.44140625" style="58" bestFit="1" customWidth="1"/>
    <col min="1548" max="1548" width="12" style="58" bestFit="1" customWidth="1"/>
    <col min="1549" max="1549" width="11.109375" style="58" bestFit="1" customWidth="1"/>
    <col min="1550" max="1792" width="9.109375" style="58"/>
    <col min="1793" max="1793" width="11.33203125" style="58" customWidth="1"/>
    <col min="1794" max="1794" width="2.33203125" style="58" customWidth="1"/>
    <col min="1795" max="1798" width="1.33203125" style="58" customWidth="1"/>
    <col min="1799" max="1799" width="0.88671875" style="58" customWidth="1"/>
    <col min="1800" max="1800" width="32" style="58" customWidth="1"/>
    <col min="1801" max="1801" width="13.33203125" style="58" bestFit="1" customWidth="1"/>
    <col min="1802" max="1803" width="11.44140625" style="58" bestFit="1" customWidth="1"/>
    <col min="1804" max="1804" width="12" style="58" bestFit="1" customWidth="1"/>
    <col min="1805" max="1805" width="11.109375" style="58" bestFit="1" customWidth="1"/>
    <col min="1806" max="2048" width="9.109375" style="58"/>
    <col min="2049" max="2049" width="11.33203125" style="58" customWidth="1"/>
    <col min="2050" max="2050" width="2.33203125" style="58" customWidth="1"/>
    <col min="2051" max="2054" width="1.33203125" style="58" customWidth="1"/>
    <col min="2055" max="2055" width="0.88671875" style="58" customWidth="1"/>
    <col min="2056" max="2056" width="32" style="58" customWidth="1"/>
    <col min="2057" max="2057" width="13.33203125" style="58" bestFit="1" customWidth="1"/>
    <col min="2058" max="2059" width="11.44140625" style="58" bestFit="1" customWidth="1"/>
    <col min="2060" max="2060" width="12" style="58" bestFit="1" customWidth="1"/>
    <col min="2061" max="2061" width="11.109375" style="58" bestFit="1" customWidth="1"/>
    <col min="2062" max="2304" width="9.109375" style="58"/>
    <col min="2305" max="2305" width="11.33203125" style="58" customWidth="1"/>
    <col min="2306" max="2306" width="2.33203125" style="58" customWidth="1"/>
    <col min="2307" max="2310" width="1.33203125" style="58" customWidth="1"/>
    <col min="2311" max="2311" width="0.88671875" style="58" customWidth="1"/>
    <col min="2312" max="2312" width="32" style="58" customWidth="1"/>
    <col min="2313" max="2313" width="13.33203125" style="58" bestFit="1" customWidth="1"/>
    <col min="2314" max="2315" width="11.44140625" style="58" bestFit="1" customWidth="1"/>
    <col min="2316" max="2316" width="12" style="58" bestFit="1" customWidth="1"/>
    <col min="2317" max="2317" width="11.109375" style="58" bestFit="1" customWidth="1"/>
    <col min="2318" max="2560" width="9.109375" style="58"/>
    <col min="2561" max="2561" width="11.33203125" style="58" customWidth="1"/>
    <col min="2562" max="2562" width="2.33203125" style="58" customWidth="1"/>
    <col min="2563" max="2566" width="1.33203125" style="58" customWidth="1"/>
    <col min="2567" max="2567" width="0.88671875" style="58" customWidth="1"/>
    <col min="2568" max="2568" width="32" style="58" customWidth="1"/>
    <col min="2569" max="2569" width="13.33203125" style="58" bestFit="1" customWidth="1"/>
    <col min="2570" max="2571" width="11.44140625" style="58" bestFit="1" customWidth="1"/>
    <col min="2572" max="2572" width="12" style="58" bestFit="1" customWidth="1"/>
    <col min="2573" max="2573" width="11.109375" style="58" bestFit="1" customWidth="1"/>
    <col min="2574" max="2816" width="9.109375" style="58"/>
    <col min="2817" max="2817" width="11.33203125" style="58" customWidth="1"/>
    <col min="2818" max="2818" width="2.33203125" style="58" customWidth="1"/>
    <col min="2819" max="2822" width="1.33203125" style="58" customWidth="1"/>
    <col min="2823" max="2823" width="0.88671875" style="58" customWidth="1"/>
    <col min="2824" max="2824" width="32" style="58" customWidth="1"/>
    <col min="2825" max="2825" width="13.33203125" style="58" bestFit="1" customWidth="1"/>
    <col min="2826" max="2827" width="11.44140625" style="58" bestFit="1" customWidth="1"/>
    <col min="2828" max="2828" width="12" style="58" bestFit="1" customWidth="1"/>
    <col min="2829" max="2829" width="11.109375" style="58" bestFit="1" customWidth="1"/>
    <col min="2830" max="3072" width="9.109375" style="58"/>
    <col min="3073" max="3073" width="11.33203125" style="58" customWidth="1"/>
    <col min="3074" max="3074" width="2.33203125" style="58" customWidth="1"/>
    <col min="3075" max="3078" width="1.33203125" style="58" customWidth="1"/>
    <col min="3079" max="3079" width="0.88671875" style="58" customWidth="1"/>
    <col min="3080" max="3080" width="32" style="58" customWidth="1"/>
    <col min="3081" max="3081" width="13.33203125" style="58" bestFit="1" customWidth="1"/>
    <col min="3082" max="3083" width="11.44140625" style="58" bestFit="1" customWidth="1"/>
    <col min="3084" max="3084" width="12" style="58" bestFit="1" customWidth="1"/>
    <col min="3085" max="3085" width="11.109375" style="58" bestFit="1" customWidth="1"/>
    <col min="3086" max="3328" width="9.109375" style="58"/>
    <col min="3329" max="3329" width="11.33203125" style="58" customWidth="1"/>
    <col min="3330" max="3330" width="2.33203125" style="58" customWidth="1"/>
    <col min="3331" max="3334" width="1.33203125" style="58" customWidth="1"/>
    <col min="3335" max="3335" width="0.88671875" style="58" customWidth="1"/>
    <col min="3336" max="3336" width="32" style="58" customWidth="1"/>
    <col min="3337" max="3337" width="13.33203125" style="58" bestFit="1" customWidth="1"/>
    <col min="3338" max="3339" width="11.44140625" style="58" bestFit="1" customWidth="1"/>
    <col min="3340" max="3340" width="12" style="58" bestFit="1" customWidth="1"/>
    <col min="3341" max="3341" width="11.109375" style="58" bestFit="1" customWidth="1"/>
    <col min="3342" max="3584" width="9.109375" style="58"/>
    <col min="3585" max="3585" width="11.33203125" style="58" customWidth="1"/>
    <col min="3586" max="3586" width="2.33203125" style="58" customWidth="1"/>
    <col min="3587" max="3590" width="1.33203125" style="58" customWidth="1"/>
    <col min="3591" max="3591" width="0.88671875" style="58" customWidth="1"/>
    <col min="3592" max="3592" width="32" style="58" customWidth="1"/>
    <col min="3593" max="3593" width="13.33203125" style="58" bestFit="1" customWidth="1"/>
    <col min="3594" max="3595" width="11.44140625" style="58" bestFit="1" customWidth="1"/>
    <col min="3596" max="3596" width="12" style="58" bestFit="1" customWidth="1"/>
    <col min="3597" max="3597" width="11.109375" style="58" bestFit="1" customWidth="1"/>
    <col min="3598" max="3840" width="9.109375" style="58"/>
    <col min="3841" max="3841" width="11.33203125" style="58" customWidth="1"/>
    <col min="3842" max="3842" width="2.33203125" style="58" customWidth="1"/>
    <col min="3843" max="3846" width="1.33203125" style="58" customWidth="1"/>
    <col min="3847" max="3847" width="0.88671875" style="58" customWidth="1"/>
    <col min="3848" max="3848" width="32" style="58" customWidth="1"/>
    <col min="3849" max="3849" width="13.33203125" style="58" bestFit="1" customWidth="1"/>
    <col min="3850" max="3851" width="11.44140625" style="58" bestFit="1" customWidth="1"/>
    <col min="3852" max="3852" width="12" style="58" bestFit="1" customWidth="1"/>
    <col min="3853" max="3853" width="11.109375" style="58" bestFit="1" customWidth="1"/>
    <col min="3854" max="4096" width="9.109375" style="58"/>
    <col min="4097" max="4097" width="11.33203125" style="58" customWidth="1"/>
    <col min="4098" max="4098" width="2.33203125" style="58" customWidth="1"/>
    <col min="4099" max="4102" width="1.33203125" style="58" customWidth="1"/>
    <col min="4103" max="4103" width="0.88671875" style="58" customWidth="1"/>
    <col min="4104" max="4104" width="32" style="58" customWidth="1"/>
    <col min="4105" max="4105" width="13.33203125" style="58" bestFit="1" customWidth="1"/>
    <col min="4106" max="4107" width="11.44140625" style="58" bestFit="1" customWidth="1"/>
    <col min="4108" max="4108" width="12" style="58" bestFit="1" customWidth="1"/>
    <col min="4109" max="4109" width="11.109375" style="58" bestFit="1" customWidth="1"/>
    <col min="4110" max="4352" width="9.109375" style="58"/>
    <col min="4353" max="4353" width="11.33203125" style="58" customWidth="1"/>
    <col min="4354" max="4354" width="2.33203125" style="58" customWidth="1"/>
    <col min="4355" max="4358" width="1.33203125" style="58" customWidth="1"/>
    <col min="4359" max="4359" width="0.88671875" style="58" customWidth="1"/>
    <col min="4360" max="4360" width="32" style="58" customWidth="1"/>
    <col min="4361" max="4361" width="13.33203125" style="58" bestFit="1" customWidth="1"/>
    <col min="4362" max="4363" width="11.44140625" style="58" bestFit="1" customWidth="1"/>
    <col min="4364" max="4364" width="12" style="58" bestFit="1" customWidth="1"/>
    <col min="4365" max="4365" width="11.109375" style="58" bestFit="1" customWidth="1"/>
    <col min="4366" max="4608" width="9.109375" style="58"/>
    <col min="4609" max="4609" width="11.33203125" style="58" customWidth="1"/>
    <col min="4610" max="4610" width="2.33203125" style="58" customWidth="1"/>
    <col min="4611" max="4614" width="1.33203125" style="58" customWidth="1"/>
    <col min="4615" max="4615" width="0.88671875" style="58" customWidth="1"/>
    <col min="4616" max="4616" width="32" style="58" customWidth="1"/>
    <col min="4617" max="4617" width="13.33203125" style="58" bestFit="1" customWidth="1"/>
    <col min="4618" max="4619" width="11.44140625" style="58" bestFit="1" customWidth="1"/>
    <col min="4620" max="4620" width="12" style="58" bestFit="1" customWidth="1"/>
    <col min="4621" max="4621" width="11.109375" style="58" bestFit="1" customWidth="1"/>
    <col min="4622" max="4864" width="9.109375" style="58"/>
    <col min="4865" max="4865" width="11.33203125" style="58" customWidth="1"/>
    <col min="4866" max="4866" width="2.33203125" style="58" customWidth="1"/>
    <col min="4867" max="4870" width="1.33203125" style="58" customWidth="1"/>
    <col min="4871" max="4871" width="0.88671875" style="58" customWidth="1"/>
    <col min="4872" max="4872" width="32" style="58" customWidth="1"/>
    <col min="4873" max="4873" width="13.33203125" style="58" bestFit="1" customWidth="1"/>
    <col min="4874" max="4875" width="11.44140625" style="58" bestFit="1" customWidth="1"/>
    <col min="4876" max="4876" width="12" style="58" bestFit="1" customWidth="1"/>
    <col min="4877" max="4877" width="11.109375" style="58" bestFit="1" customWidth="1"/>
    <col min="4878" max="5120" width="9.109375" style="58"/>
    <col min="5121" max="5121" width="11.33203125" style="58" customWidth="1"/>
    <col min="5122" max="5122" width="2.33203125" style="58" customWidth="1"/>
    <col min="5123" max="5126" width="1.33203125" style="58" customWidth="1"/>
    <col min="5127" max="5127" width="0.88671875" style="58" customWidth="1"/>
    <col min="5128" max="5128" width="32" style="58" customWidth="1"/>
    <col min="5129" max="5129" width="13.33203125" style="58" bestFit="1" customWidth="1"/>
    <col min="5130" max="5131" width="11.44140625" style="58" bestFit="1" customWidth="1"/>
    <col min="5132" max="5132" width="12" style="58" bestFit="1" customWidth="1"/>
    <col min="5133" max="5133" width="11.109375" style="58" bestFit="1" customWidth="1"/>
    <col min="5134" max="5376" width="9.109375" style="58"/>
    <col min="5377" max="5377" width="11.33203125" style="58" customWidth="1"/>
    <col min="5378" max="5378" width="2.33203125" style="58" customWidth="1"/>
    <col min="5379" max="5382" width="1.33203125" style="58" customWidth="1"/>
    <col min="5383" max="5383" width="0.88671875" style="58" customWidth="1"/>
    <col min="5384" max="5384" width="32" style="58" customWidth="1"/>
    <col min="5385" max="5385" width="13.33203125" style="58" bestFit="1" customWidth="1"/>
    <col min="5386" max="5387" width="11.44140625" style="58" bestFit="1" customWidth="1"/>
    <col min="5388" max="5388" width="12" style="58" bestFit="1" customWidth="1"/>
    <col min="5389" max="5389" width="11.109375" style="58" bestFit="1" customWidth="1"/>
    <col min="5390" max="5632" width="9.109375" style="58"/>
    <col min="5633" max="5633" width="11.33203125" style="58" customWidth="1"/>
    <col min="5634" max="5634" width="2.33203125" style="58" customWidth="1"/>
    <col min="5635" max="5638" width="1.33203125" style="58" customWidth="1"/>
    <col min="5639" max="5639" width="0.88671875" style="58" customWidth="1"/>
    <col min="5640" max="5640" width="32" style="58" customWidth="1"/>
    <col min="5641" max="5641" width="13.33203125" style="58" bestFit="1" customWidth="1"/>
    <col min="5642" max="5643" width="11.44140625" style="58" bestFit="1" customWidth="1"/>
    <col min="5644" max="5644" width="12" style="58" bestFit="1" customWidth="1"/>
    <col min="5645" max="5645" width="11.109375" style="58" bestFit="1" customWidth="1"/>
    <col min="5646" max="5888" width="9.109375" style="58"/>
    <col min="5889" max="5889" width="11.33203125" style="58" customWidth="1"/>
    <col min="5890" max="5890" width="2.33203125" style="58" customWidth="1"/>
    <col min="5891" max="5894" width="1.33203125" style="58" customWidth="1"/>
    <col min="5895" max="5895" width="0.88671875" style="58" customWidth="1"/>
    <col min="5896" max="5896" width="32" style="58" customWidth="1"/>
    <col min="5897" max="5897" width="13.33203125" style="58" bestFit="1" customWidth="1"/>
    <col min="5898" max="5899" width="11.44140625" style="58" bestFit="1" customWidth="1"/>
    <col min="5900" max="5900" width="12" style="58" bestFit="1" customWidth="1"/>
    <col min="5901" max="5901" width="11.109375" style="58" bestFit="1" customWidth="1"/>
    <col min="5902" max="6144" width="9.109375" style="58"/>
    <col min="6145" max="6145" width="11.33203125" style="58" customWidth="1"/>
    <col min="6146" max="6146" width="2.33203125" style="58" customWidth="1"/>
    <col min="6147" max="6150" width="1.33203125" style="58" customWidth="1"/>
    <col min="6151" max="6151" width="0.88671875" style="58" customWidth="1"/>
    <col min="6152" max="6152" width="32" style="58" customWidth="1"/>
    <col min="6153" max="6153" width="13.33203125" style="58" bestFit="1" customWidth="1"/>
    <col min="6154" max="6155" width="11.44140625" style="58" bestFit="1" customWidth="1"/>
    <col min="6156" max="6156" width="12" style="58" bestFit="1" customWidth="1"/>
    <col min="6157" max="6157" width="11.109375" style="58" bestFit="1" customWidth="1"/>
    <col min="6158" max="6400" width="9.109375" style="58"/>
    <col min="6401" max="6401" width="11.33203125" style="58" customWidth="1"/>
    <col min="6402" max="6402" width="2.33203125" style="58" customWidth="1"/>
    <col min="6403" max="6406" width="1.33203125" style="58" customWidth="1"/>
    <col min="6407" max="6407" width="0.88671875" style="58" customWidth="1"/>
    <col min="6408" max="6408" width="32" style="58" customWidth="1"/>
    <col min="6409" max="6409" width="13.33203125" style="58" bestFit="1" customWidth="1"/>
    <col min="6410" max="6411" width="11.44140625" style="58" bestFit="1" customWidth="1"/>
    <col min="6412" max="6412" width="12" style="58" bestFit="1" customWidth="1"/>
    <col min="6413" max="6413" width="11.109375" style="58" bestFit="1" customWidth="1"/>
    <col min="6414" max="6656" width="9.109375" style="58"/>
    <col min="6657" max="6657" width="11.33203125" style="58" customWidth="1"/>
    <col min="6658" max="6658" width="2.33203125" style="58" customWidth="1"/>
    <col min="6659" max="6662" width="1.33203125" style="58" customWidth="1"/>
    <col min="6663" max="6663" width="0.88671875" style="58" customWidth="1"/>
    <col min="6664" max="6664" width="32" style="58" customWidth="1"/>
    <col min="6665" max="6665" width="13.33203125" style="58" bestFit="1" customWidth="1"/>
    <col min="6666" max="6667" width="11.44140625" style="58" bestFit="1" customWidth="1"/>
    <col min="6668" max="6668" width="12" style="58" bestFit="1" customWidth="1"/>
    <col min="6669" max="6669" width="11.109375" style="58" bestFit="1" customWidth="1"/>
    <col min="6670" max="6912" width="9.109375" style="58"/>
    <col min="6913" max="6913" width="11.33203125" style="58" customWidth="1"/>
    <col min="6914" max="6914" width="2.33203125" style="58" customWidth="1"/>
    <col min="6915" max="6918" width="1.33203125" style="58" customWidth="1"/>
    <col min="6919" max="6919" width="0.88671875" style="58" customWidth="1"/>
    <col min="6920" max="6920" width="32" style="58" customWidth="1"/>
    <col min="6921" max="6921" width="13.33203125" style="58" bestFit="1" customWidth="1"/>
    <col min="6922" max="6923" width="11.44140625" style="58" bestFit="1" customWidth="1"/>
    <col min="6924" max="6924" width="12" style="58" bestFit="1" customWidth="1"/>
    <col min="6925" max="6925" width="11.109375" style="58" bestFit="1" customWidth="1"/>
    <col min="6926" max="7168" width="9.109375" style="58"/>
    <col min="7169" max="7169" width="11.33203125" style="58" customWidth="1"/>
    <col min="7170" max="7170" width="2.33203125" style="58" customWidth="1"/>
    <col min="7171" max="7174" width="1.33203125" style="58" customWidth="1"/>
    <col min="7175" max="7175" width="0.88671875" style="58" customWidth="1"/>
    <col min="7176" max="7176" width="32" style="58" customWidth="1"/>
    <col min="7177" max="7177" width="13.33203125" style="58" bestFit="1" customWidth="1"/>
    <col min="7178" max="7179" width="11.44140625" style="58" bestFit="1" customWidth="1"/>
    <col min="7180" max="7180" width="12" style="58" bestFit="1" customWidth="1"/>
    <col min="7181" max="7181" width="11.109375" style="58" bestFit="1" customWidth="1"/>
    <col min="7182" max="7424" width="9.109375" style="58"/>
    <col min="7425" max="7425" width="11.33203125" style="58" customWidth="1"/>
    <col min="7426" max="7426" width="2.33203125" style="58" customWidth="1"/>
    <col min="7427" max="7430" width="1.33203125" style="58" customWidth="1"/>
    <col min="7431" max="7431" width="0.88671875" style="58" customWidth="1"/>
    <col min="7432" max="7432" width="32" style="58" customWidth="1"/>
    <col min="7433" max="7433" width="13.33203125" style="58" bestFit="1" customWidth="1"/>
    <col min="7434" max="7435" width="11.44140625" style="58" bestFit="1" customWidth="1"/>
    <col min="7436" max="7436" width="12" style="58" bestFit="1" customWidth="1"/>
    <col min="7437" max="7437" width="11.109375" style="58" bestFit="1" customWidth="1"/>
    <col min="7438" max="7680" width="9.109375" style="58"/>
    <col min="7681" max="7681" width="11.33203125" style="58" customWidth="1"/>
    <col min="7682" max="7682" width="2.33203125" style="58" customWidth="1"/>
    <col min="7683" max="7686" width="1.33203125" style="58" customWidth="1"/>
    <col min="7687" max="7687" width="0.88671875" style="58" customWidth="1"/>
    <col min="7688" max="7688" width="32" style="58" customWidth="1"/>
    <col min="7689" max="7689" width="13.33203125" style="58" bestFit="1" customWidth="1"/>
    <col min="7690" max="7691" width="11.44140625" style="58" bestFit="1" customWidth="1"/>
    <col min="7692" max="7692" width="12" style="58" bestFit="1" customWidth="1"/>
    <col min="7693" max="7693" width="11.109375" style="58" bestFit="1" customWidth="1"/>
    <col min="7694" max="7936" width="9.109375" style="58"/>
    <col min="7937" max="7937" width="11.33203125" style="58" customWidth="1"/>
    <col min="7938" max="7938" width="2.33203125" style="58" customWidth="1"/>
    <col min="7939" max="7942" width="1.33203125" style="58" customWidth="1"/>
    <col min="7943" max="7943" width="0.88671875" style="58" customWidth="1"/>
    <col min="7944" max="7944" width="32" style="58" customWidth="1"/>
    <col min="7945" max="7945" width="13.33203125" style="58" bestFit="1" customWidth="1"/>
    <col min="7946" max="7947" width="11.44140625" style="58" bestFit="1" customWidth="1"/>
    <col min="7948" max="7948" width="12" style="58" bestFit="1" customWidth="1"/>
    <col min="7949" max="7949" width="11.109375" style="58" bestFit="1" customWidth="1"/>
    <col min="7950" max="8192" width="9.109375" style="58"/>
    <col min="8193" max="8193" width="11.33203125" style="58" customWidth="1"/>
    <col min="8194" max="8194" width="2.33203125" style="58" customWidth="1"/>
    <col min="8195" max="8198" width="1.33203125" style="58" customWidth="1"/>
    <col min="8199" max="8199" width="0.88671875" style="58" customWidth="1"/>
    <col min="8200" max="8200" width="32" style="58" customWidth="1"/>
    <col min="8201" max="8201" width="13.33203125" style="58" bestFit="1" customWidth="1"/>
    <col min="8202" max="8203" width="11.44140625" style="58" bestFit="1" customWidth="1"/>
    <col min="8204" max="8204" width="12" style="58" bestFit="1" customWidth="1"/>
    <col min="8205" max="8205" width="11.109375" style="58" bestFit="1" customWidth="1"/>
    <col min="8206" max="8448" width="9.109375" style="58"/>
    <col min="8449" max="8449" width="11.33203125" style="58" customWidth="1"/>
    <col min="8450" max="8450" width="2.33203125" style="58" customWidth="1"/>
    <col min="8451" max="8454" width="1.33203125" style="58" customWidth="1"/>
    <col min="8455" max="8455" width="0.88671875" style="58" customWidth="1"/>
    <col min="8456" max="8456" width="32" style="58" customWidth="1"/>
    <col min="8457" max="8457" width="13.33203125" style="58" bestFit="1" customWidth="1"/>
    <col min="8458" max="8459" width="11.44140625" style="58" bestFit="1" customWidth="1"/>
    <col min="8460" max="8460" width="12" style="58" bestFit="1" customWidth="1"/>
    <col min="8461" max="8461" width="11.109375" style="58" bestFit="1" customWidth="1"/>
    <col min="8462" max="8704" width="9.109375" style="58"/>
    <col min="8705" max="8705" width="11.33203125" style="58" customWidth="1"/>
    <col min="8706" max="8706" width="2.33203125" style="58" customWidth="1"/>
    <col min="8707" max="8710" width="1.33203125" style="58" customWidth="1"/>
    <col min="8711" max="8711" width="0.88671875" style="58" customWidth="1"/>
    <col min="8712" max="8712" width="32" style="58" customWidth="1"/>
    <col min="8713" max="8713" width="13.33203125" style="58" bestFit="1" customWidth="1"/>
    <col min="8714" max="8715" width="11.44140625" style="58" bestFit="1" customWidth="1"/>
    <col min="8716" max="8716" width="12" style="58" bestFit="1" customWidth="1"/>
    <col min="8717" max="8717" width="11.109375" style="58" bestFit="1" customWidth="1"/>
    <col min="8718" max="8960" width="9.109375" style="58"/>
    <col min="8961" max="8961" width="11.33203125" style="58" customWidth="1"/>
    <col min="8962" max="8962" width="2.33203125" style="58" customWidth="1"/>
    <col min="8963" max="8966" width="1.33203125" style="58" customWidth="1"/>
    <col min="8967" max="8967" width="0.88671875" style="58" customWidth="1"/>
    <col min="8968" max="8968" width="32" style="58" customWidth="1"/>
    <col min="8969" max="8969" width="13.33203125" style="58" bestFit="1" customWidth="1"/>
    <col min="8970" max="8971" width="11.44140625" style="58" bestFit="1" customWidth="1"/>
    <col min="8972" max="8972" width="12" style="58" bestFit="1" customWidth="1"/>
    <col min="8973" max="8973" width="11.109375" style="58" bestFit="1" customWidth="1"/>
    <col min="8974" max="9216" width="9.109375" style="58"/>
    <col min="9217" max="9217" width="11.33203125" style="58" customWidth="1"/>
    <col min="9218" max="9218" width="2.33203125" style="58" customWidth="1"/>
    <col min="9219" max="9222" width="1.33203125" style="58" customWidth="1"/>
    <col min="9223" max="9223" width="0.88671875" style="58" customWidth="1"/>
    <col min="9224" max="9224" width="32" style="58" customWidth="1"/>
    <col min="9225" max="9225" width="13.33203125" style="58" bestFit="1" customWidth="1"/>
    <col min="9226" max="9227" width="11.44140625" style="58" bestFit="1" customWidth="1"/>
    <col min="9228" max="9228" width="12" style="58" bestFit="1" customWidth="1"/>
    <col min="9229" max="9229" width="11.109375" style="58" bestFit="1" customWidth="1"/>
    <col min="9230" max="9472" width="9.109375" style="58"/>
    <col min="9473" max="9473" width="11.33203125" style="58" customWidth="1"/>
    <col min="9474" max="9474" width="2.33203125" style="58" customWidth="1"/>
    <col min="9475" max="9478" width="1.33203125" style="58" customWidth="1"/>
    <col min="9479" max="9479" width="0.88671875" style="58" customWidth="1"/>
    <col min="9480" max="9480" width="32" style="58" customWidth="1"/>
    <col min="9481" max="9481" width="13.33203125" style="58" bestFit="1" customWidth="1"/>
    <col min="9482" max="9483" width="11.44140625" style="58" bestFit="1" customWidth="1"/>
    <col min="9484" max="9484" width="12" style="58" bestFit="1" customWidth="1"/>
    <col min="9485" max="9485" width="11.109375" style="58" bestFit="1" customWidth="1"/>
    <col min="9486" max="9728" width="9.109375" style="58"/>
    <col min="9729" max="9729" width="11.33203125" style="58" customWidth="1"/>
    <col min="9730" max="9730" width="2.33203125" style="58" customWidth="1"/>
    <col min="9731" max="9734" width="1.33203125" style="58" customWidth="1"/>
    <col min="9735" max="9735" width="0.88671875" style="58" customWidth="1"/>
    <col min="9736" max="9736" width="32" style="58" customWidth="1"/>
    <col min="9737" max="9737" width="13.33203125" style="58" bestFit="1" customWidth="1"/>
    <col min="9738" max="9739" width="11.44140625" style="58" bestFit="1" customWidth="1"/>
    <col min="9740" max="9740" width="12" style="58" bestFit="1" customWidth="1"/>
    <col min="9741" max="9741" width="11.109375" style="58" bestFit="1" customWidth="1"/>
    <col min="9742" max="9984" width="9.109375" style="58"/>
    <col min="9985" max="9985" width="11.33203125" style="58" customWidth="1"/>
    <col min="9986" max="9986" width="2.33203125" style="58" customWidth="1"/>
    <col min="9987" max="9990" width="1.33203125" style="58" customWidth="1"/>
    <col min="9991" max="9991" width="0.88671875" style="58" customWidth="1"/>
    <col min="9992" max="9992" width="32" style="58" customWidth="1"/>
    <col min="9993" max="9993" width="13.33203125" style="58" bestFit="1" customWidth="1"/>
    <col min="9994" max="9995" width="11.44140625" style="58" bestFit="1" customWidth="1"/>
    <col min="9996" max="9996" width="12" style="58" bestFit="1" customWidth="1"/>
    <col min="9997" max="9997" width="11.109375" style="58" bestFit="1" customWidth="1"/>
    <col min="9998" max="10240" width="9.109375" style="58"/>
    <col min="10241" max="10241" width="11.33203125" style="58" customWidth="1"/>
    <col min="10242" max="10242" width="2.33203125" style="58" customWidth="1"/>
    <col min="10243" max="10246" width="1.33203125" style="58" customWidth="1"/>
    <col min="10247" max="10247" width="0.88671875" style="58" customWidth="1"/>
    <col min="10248" max="10248" width="32" style="58" customWidth="1"/>
    <col min="10249" max="10249" width="13.33203125" style="58" bestFit="1" customWidth="1"/>
    <col min="10250" max="10251" width="11.44140625" style="58" bestFit="1" customWidth="1"/>
    <col min="10252" max="10252" width="12" style="58" bestFit="1" customWidth="1"/>
    <col min="10253" max="10253" width="11.109375" style="58" bestFit="1" customWidth="1"/>
    <col min="10254" max="10496" width="9.109375" style="58"/>
    <col min="10497" max="10497" width="11.33203125" style="58" customWidth="1"/>
    <col min="10498" max="10498" width="2.33203125" style="58" customWidth="1"/>
    <col min="10499" max="10502" width="1.33203125" style="58" customWidth="1"/>
    <col min="10503" max="10503" width="0.88671875" style="58" customWidth="1"/>
    <col min="10504" max="10504" width="32" style="58" customWidth="1"/>
    <col min="10505" max="10505" width="13.33203125" style="58" bestFit="1" customWidth="1"/>
    <col min="10506" max="10507" width="11.44140625" style="58" bestFit="1" customWidth="1"/>
    <col min="10508" max="10508" width="12" style="58" bestFit="1" customWidth="1"/>
    <col min="10509" max="10509" width="11.109375" style="58" bestFit="1" customWidth="1"/>
    <col min="10510" max="10752" width="9.109375" style="58"/>
    <col min="10753" max="10753" width="11.33203125" style="58" customWidth="1"/>
    <col min="10754" max="10754" width="2.33203125" style="58" customWidth="1"/>
    <col min="10755" max="10758" width="1.33203125" style="58" customWidth="1"/>
    <col min="10759" max="10759" width="0.88671875" style="58" customWidth="1"/>
    <col min="10760" max="10760" width="32" style="58" customWidth="1"/>
    <col min="10761" max="10761" width="13.33203125" style="58" bestFit="1" customWidth="1"/>
    <col min="10762" max="10763" width="11.44140625" style="58" bestFit="1" customWidth="1"/>
    <col min="10764" max="10764" width="12" style="58" bestFit="1" customWidth="1"/>
    <col min="10765" max="10765" width="11.109375" style="58" bestFit="1" customWidth="1"/>
    <col min="10766" max="11008" width="9.109375" style="58"/>
    <col min="11009" max="11009" width="11.33203125" style="58" customWidth="1"/>
    <col min="11010" max="11010" width="2.33203125" style="58" customWidth="1"/>
    <col min="11011" max="11014" width="1.33203125" style="58" customWidth="1"/>
    <col min="11015" max="11015" width="0.88671875" style="58" customWidth="1"/>
    <col min="11016" max="11016" width="32" style="58" customWidth="1"/>
    <col min="11017" max="11017" width="13.33203125" style="58" bestFit="1" customWidth="1"/>
    <col min="11018" max="11019" width="11.44140625" style="58" bestFit="1" customWidth="1"/>
    <col min="11020" max="11020" width="12" style="58" bestFit="1" customWidth="1"/>
    <col min="11021" max="11021" width="11.109375" style="58" bestFit="1" customWidth="1"/>
    <col min="11022" max="11264" width="9.109375" style="58"/>
    <col min="11265" max="11265" width="11.33203125" style="58" customWidth="1"/>
    <col min="11266" max="11266" width="2.33203125" style="58" customWidth="1"/>
    <col min="11267" max="11270" width="1.33203125" style="58" customWidth="1"/>
    <col min="11271" max="11271" width="0.88671875" style="58" customWidth="1"/>
    <col min="11272" max="11272" width="32" style="58" customWidth="1"/>
    <col min="11273" max="11273" width="13.33203125" style="58" bestFit="1" customWidth="1"/>
    <col min="11274" max="11275" width="11.44140625" style="58" bestFit="1" customWidth="1"/>
    <col min="11276" max="11276" width="12" style="58" bestFit="1" customWidth="1"/>
    <col min="11277" max="11277" width="11.109375" style="58" bestFit="1" customWidth="1"/>
    <col min="11278" max="11520" width="9.109375" style="58"/>
    <col min="11521" max="11521" width="11.33203125" style="58" customWidth="1"/>
    <col min="11522" max="11522" width="2.33203125" style="58" customWidth="1"/>
    <col min="11523" max="11526" width="1.33203125" style="58" customWidth="1"/>
    <col min="11527" max="11527" width="0.88671875" style="58" customWidth="1"/>
    <col min="11528" max="11528" width="32" style="58" customWidth="1"/>
    <col min="11529" max="11529" width="13.33203125" style="58" bestFit="1" customWidth="1"/>
    <col min="11530" max="11531" width="11.44140625" style="58" bestFit="1" customWidth="1"/>
    <col min="11532" max="11532" width="12" style="58" bestFit="1" customWidth="1"/>
    <col min="11533" max="11533" width="11.109375" style="58" bestFit="1" customWidth="1"/>
    <col min="11534" max="11776" width="9.109375" style="58"/>
    <col min="11777" max="11777" width="11.33203125" style="58" customWidth="1"/>
    <col min="11778" max="11778" width="2.33203125" style="58" customWidth="1"/>
    <col min="11779" max="11782" width="1.33203125" style="58" customWidth="1"/>
    <col min="11783" max="11783" width="0.88671875" style="58" customWidth="1"/>
    <col min="11784" max="11784" width="32" style="58" customWidth="1"/>
    <col min="11785" max="11785" width="13.33203125" style="58" bestFit="1" customWidth="1"/>
    <col min="11786" max="11787" width="11.44140625" style="58" bestFit="1" customWidth="1"/>
    <col min="11788" max="11788" width="12" style="58" bestFit="1" customWidth="1"/>
    <col min="11789" max="11789" width="11.109375" style="58" bestFit="1" customWidth="1"/>
    <col min="11790" max="12032" width="9.109375" style="58"/>
    <col min="12033" max="12033" width="11.33203125" style="58" customWidth="1"/>
    <col min="12034" max="12034" width="2.33203125" style="58" customWidth="1"/>
    <col min="12035" max="12038" width="1.33203125" style="58" customWidth="1"/>
    <col min="12039" max="12039" width="0.88671875" style="58" customWidth="1"/>
    <col min="12040" max="12040" width="32" style="58" customWidth="1"/>
    <col min="12041" max="12041" width="13.33203125" style="58" bestFit="1" customWidth="1"/>
    <col min="12042" max="12043" width="11.44140625" style="58" bestFit="1" customWidth="1"/>
    <col min="12044" max="12044" width="12" style="58" bestFit="1" customWidth="1"/>
    <col min="12045" max="12045" width="11.109375" style="58" bestFit="1" customWidth="1"/>
    <col min="12046" max="12288" width="9.109375" style="58"/>
    <col min="12289" max="12289" width="11.33203125" style="58" customWidth="1"/>
    <col min="12290" max="12290" width="2.33203125" style="58" customWidth="1"/>
    <col min="12291" max="12294" width="1.33203125" style="58" customWidth="1"/>
    <col min="12295" max="12295" width="0.88671875" style="58" customWidth="1"/>
    <col min="12296" max="12296" width="32" style="58" customWidth="1"/>
    <col min="12297" max="12297" width="13.33203125" style="58" bestFit="1" customWidth="1"/>
    <col min="12298" max="12299" width="11.44140625" style="58" bestFit="1" customWidth="1"/>
    <col min="12300" max="12300" width="12" style="58" bestFit="1" customWidth="1"/>
    <col min="12301" max="12301" width="11.109375" style="58" bestFit="1" customWidth="1"/>
    <col min="12302" max="12544" width="9.109375" style="58"/>
    <col min="12545" max="12545" width="11.33203125" style="58" customWidth="1"/>
    <col min="12546" max="12546" width="2.33203125" style="58" customWidth="1"/>
    <col min="12547" max="12550" width="1.33203125" style="58" customWidth="1"/>
    <col min="12551" max="12551" width="0.88671875" style="58" customWidth="1"/>
    <col min="12552" max="12552" width="32" style="58" customWidth="1"/>
    <col min="12553" max="12553" width="13.33203125" style="58" bestFit="1" customWidth="1"/>
    <col min="12554" max="12555" width="11.44140625" style="58" bestFit="1" customWidth="1"/>
    <col min="12556" max="12556" width="12" style="58" bestFit="1" customWidth="1"/>
    <col min="12557" max="12557" width="11.109375" style="58" bestFit="1" customWidth="1"/>
    <col min="12558" max="12800" width="9.109375" style="58"/>
    <col min="12801" max="12801" width="11.33203125" style="58" customWidth="1"/>
    <col min="12802" max="12802" width="2.33203125" style="58" customWidth="1"/>
    <col min="12803" max="12806" width="1.33203125" style="58" customWidth="1"/>
    <col min="12807" max="12807" width="0.88671875" style="58" customWidth="1"/>
    <col min="12808" max="12808" width="32" style="58" customWidth="1"/>
    <col min="12809" max="12809" width="13.33203125" style="58" bestFit="1" customWidth="1"/>
    <col min="12810" max="12811" width="11.44140625" style="58" bestFit="1" customWidth="1"/>
    <col min="12812" max="12812" width="12" style="58" bestFit="1" customWidth="1"/>
    <col min="12813" max="12813" width="11.109375" style="58" bestFit="1" customWidth="1"/>
    <col min="12814" max="13056" width="9.109375" style="58"/>
    <col min="13057" max="13057" width="11.33203125" style="58" customWidth="1"/>
    <col min="13058" max="13058" width="2.33203125" style="58" customWidth="1"/>
    <col min="13059" max="13062" width="1.33203125" style="58" customWidth="1"/>
    <col min="13063" max="13063" width="0.88671875" style="58" customWidth="1"/>
    <col min="13064" max="13064" width="32" style="58" customWidth="1"/>
    <col min="13065" max="13065" width="13.33203125" style="58" bestFit="1" customWidth="1"/>
    <col min="13066" max="13067" width="11.44140625" style="58" bestFit="1" customWidth="1"/>
    <col min="13068" max="13068" width="12" style="58" bestFit="1" customWidth="1"/>
    <col min="13069" max="13069" width="11.109375" style="58" bestFit="1" customWidth="1"/>
    <col min="13070" max="13312" width="9.109375" style="58"/>
    <col min="13313" max="13313" width="11.33203125" style="58" customWidth="1"/>
    <col min="13314" max="13314" width="2.33203125" style="58" customWidth="1"/>
    <col min="13315" max="13318" width="1.33203125" style="58" customWidth="1"/>
    <col min="13319" max="13319" width="0.88671875" style="58" customWidth="1"/>
    <col min="13320" max="13320" width="32" style="58" customWidth="1"/>
    <col min="13321" max="13321" width="13.33203125" style="58" bestFit="1" customWidth="1"/>
    <col min="13322" max="13323" width="11.44140625" style="58" bestFit="1" customWidth="1"/>
    <col min="13324" max="13324" width="12" style="58" bestFit="1" customWidth="1"/>
    <col min="13325" max="13325" width="11.109375" style="58" bestFit="1" customWidth="1"/>
    <col min="13326" max="13568" width="9.109375" style="58"/>
    <col min="13569" max="13569" width="11.33203125" style="58" customWidth="1"/>
    <col min="13570" max="13570" width="2.33203125" style="58" customWidth="1"/>
    <col min="13571" max="13574" width="1.33203125" style="58" customWidth="1"/>
    <col min="13575" max="13575" width="0.88671875" style="58" customWidth="1"/>
    <col min="13576" max="13576" width="32" style="58" customWidth="1"/>
    <col min="13577" max="13577" width="13.33203125" style="58" bestFit="1" customWidth="1"/>
    <col min="13578" max="13579" width="11.44140625" style="58" bestFit="1" customWidth="1"/>
    <col min="13580" max="13580" width="12" style="58" bestFit="1" customWidth="1"/>
    <col min="13581" max="13581" width="11.109375" style="58" bestFit="1" customWidth="1"/>
    <col min="13582" max="13824" width="9.109375" style="58"/>
    <col min="13825" max="13825" width="11.33203125" style="58" customWidth="1"/>
    <col min="13826" max="13826" width="2.33203125" style="58" customWidth="1"/>
    <col min="13827" max="13830" width="1.33203125" style="58" customWidth="1"/>
    <col min="13831" max="13831" width="0.88671875" style="58" customWidth="1"/>
    <col min="13832" max="13832" width="32" style="58" customWidth="1"/>
    <col min="13833" max="13833" width="13.33203125" style="58" bestFit="1" customWidth="1"/>
    <col min="13834" max="13835" width="11.44140625" style="58" bestFit="1" customWidth="1"/>
    <col min="13836" max="13836" width="12" style="58" bestFit="1" customWidth="1"/>
    <col min="13837" max="13837" width="11.109375" style="58" bestFit="1" customWidth="1"/>
    <col min="13838" max="14080" width="9.109375" style="58"/>
    <col min="14081" max="14081" width="11.33203125" style="58" customWidth="1"/>
    <col min="14082" max="14082" width="2.33203125" style="58" customWidth="1"/>
    <col min="14083" max="14086" width="1.33203125" style="58" customWidth="1"/>
    <col min="14087" max="14087" width="0.88671875" style="58" customWidth="1"/>
    <col min="14088" max="14088" width="32" style="58" customWidth="1"/>
    <col min="14089" max="14089" width="13.33203125" style="58" bestFit="1" customWidth="1"/>
    <col min="14090" max="14091" width="11.44140625" style="58" bestFit="1" customWidth="1"/>
    <col min="14092" max="14092" width="12" style="58" bestFit="1" customWidth="1"/>
    <col min="14093" max="14093" width="11.109375" style="58" bestFit="1" customWidth="1"/>
    <col min="14094" max="14336" width="9.109375" style="58"/>
    <col min="14337" max="14337" width="11.33203125" style="58" customWidth="1"/>
    <col min="14338" max="14338" width="2.33203125" style="58" customWidth="1"/>
    <col min="14339" max="14342" width="1.33203125" style="58" customWidth="1"/>
    <col min="14343" max="14343" width="0.88671875" style="58" customWidth="1"/>
    <col min="14344" max="14344" width="32" style="58" customWidth="1"/>
    <col min="14345" max="14345" width="13.33203125" style="58" bestFit="1" customWidth="1"/>
    <col min="14346" max="14347" width="11.44140625" style="58" bestFit="1" customWidth="1"/>
    <col min="14348" max="14348" width="12" style="58" bestFit="1" customWidth="1"/>
    <col min="14349" max="14349" width="11.109375" style="58" bestFit="1" customWidth="1"/>
    <col min="14350" max="14592" width="9.109375" style="58"/>
    <col min="14593" max="14593" width="11.33203125" style="58" customWidth="1"/>
    <col min="14594" max="14594" width="2.33203125" style="58" customWidth="1"/>
    <col min="14595" max="14598" width="1.33203125" style="58" customWidth="1"/>
    <col min="14599" max="14599" width="0.88671875" style="58" customWidth="1"/>
    <col min="14600" max="14600" width="32" style="58" customWidth="1"/>
    <col min="14601" max="14601" width="13.33203125" style="58" bestFit="1" customWidth="1"/>
    <col min="14602" max="14603" width="11.44140625" style="58" bestFit="1" customWidth="1"/>
    <col min="14604" max="14604" width="12" style="58" bestFit="1" customWidth="1"/>
    <col min="14605" max="14605" width="11.109375" style="58" bestFit="1" customWidth="1"/>
    <col min="14606" max="14848" width="9.109375" style="58"/>
    <col min="14849" max="14849" width="11.33203125" style="58" customWidth="1"/>
    <col min="14850" max="14850" width="2.33203125" style="58" customWidth="1"/>
    <col min="14851" max="14854" width="1.33203125" style="58" customWidth="1"/>
    <col min="14855" max="14855" width="0.88671875" style="58" customWidth="1"/>
    <col min="14856" max="14856" width="32" style="58" customWidth="1"/>
    <col min="14857" max="14857" width="13.33203125" style="58" bestFit="1" customWidth="1"/>
    <col min="14858" max="14859" width="11.44140625" style="58" bestFit="1" customWidth="1"/>
    <col min="14860" max="14860" width="12" style="58" bestFit="1" customWidth="1"/>
    <col min="14861" max="14861" width="11.109375" style="58" bestFit="1" customWidth="1"/>
    <col min="14862" max="15104" width="9.109375" style="58"/>
    <col min="15105" max="15105" width="11.33203125" style="58" customWidth="1"/>
    <col min="15106" max="15106" width="2.33203125" style="58" customWidth="1"/>
    <col min="15107" max="15110" width="1.33203125" style="58" customWidth="1"/>
    <col min="15111" max="15111" width="0.88671875" style="58" customWidth="1"/>
    <col min="15112" max="15112" width="32" style="58" customWidth="1"/>
    <col min="15113" max="15113" width="13.33203125" style="58" bestFit="1" customWidth="1"/>
    <col min="15114" max="15115" width="11.44140625" style="58" bestFit="1" customWidth="1"/>
    <col min="15116" max="15116" width="12" style="58" bestFit="1" customWidth="1"/>
    <col min="15117" max="15117" width="11.109375" style="58" bestFit="1" customWidth="1"/>
    <col min="15118" max="15360" width="9.109375" style="58"/>
    <col min="15361" max="15361" width="11.33203125" style="58" customWidth="1"/>
    <col min="15362" max="15362" width="2.33203125" style="58" customWidth="1"/>
    <col min="15363" max="15366" width="1.33203125" style="58" customWidth="1"/>
    <col min="15367" max="15367" width="0.88671875" style="58" customWidth="1"/>
    <col min="15368" max="15368" width="32" style="58" customWidth="1"/>
    <col min="15369" max="15369" width="13.33203125" style="58" bestFit="1" customWidth="1"/>
    <col min="15370" max="15371" width="11.44140625" style="58" bestFit="1" customWidth="1"/>
    <col min="15372" max="15372" width="12" style="58" bestFit="1" customWidth="1"/>
    <col min="15373" max="15373" width="11.109375" style="58" bestFit="1" customWidth="1"/>
    <col min="15374" max="15616" width="9.109375" style="58"/>
    <col min="15617" max="15617" width="11.33203125" style="58" customWidth="1"/>
    <col min="15618" max="15618" width="2.33203125" style="58" customWidth="1"/>
    <col min="15619" max="15622" width="1.33203125" style="58" customWidth="1"/>
    <col min="15623" max="15623" width="0.88671875" style="58" customWidth="1"/>
    <col min="15624" max="15624" width="32" style="58" customWidth="1"/>
    <col min="15625" max="15625" width="13.33203125" style="58" bestFit="1" customWidth="1"/>
    <col min="15626" max="15627" width="11.44140625" style="58" bestFit="1" customWidth="1"/>
    <col min="15628" max="15628" width="12" style="58" bestFit="1" customWidth="1"/>
    <col min="15629" max="15629" width="11.109375" style="58" bestFit="1" customWidth="1"/>
    <col min="15630" max="15872" width="9.109375" style="58"/>
    <col min="15873" max="15873" width="11.33203125" style="58" customWidth="1"/>
    <col min="15874" max="15874" width="2.33203125" style="58" customWidth="1"/>
    <col min="15875" max="15878" width="1.33203125" style="58" customWidth="1"/>
    <col min="15879" max="15879" width="0.88671875" style="58" customWidth="1"/>
    <col min="15880" max="15880" width="32" style="58" customWidth="1"/>
    <col min="15881" max="15881" width="13.33203125" style="58" bestFit="1" customWidth="1"/>
    <col min="15882" max="15883" width="11.44140625" style="58" bestFit="1" customWidth="1"/>
    <col min="15884" max="15884" width="12" style="58" bestFit="1" customWidth="1"/>
    <col min="15885" max="15885" width="11.109375" style="58" bestFit="1" customWidth="1"/>
    <col min="15886" max="16128" width="9.109375" style="58"/>
    <col min="16129" max="16129" width="11.33203125" style="58" customWidth="1"/>
    <col min="16130" max="16130" width="2.33203125" style="58" customWidth="1"/>
    <col min="16131" max="16134" width="1.33203125" style="58" customWidth="1"/>
    <col min="16135" max="16135" width="0.88671875" style="58" customWidth="1"/>
    <col min="16136" max="16136" width="32" style="58" customWidth="1"/>
    <col min="16137" max="16137" width="13.33203125" style="58" bestFit="1" customWidth="1"/>
    <col min="16138" max="16139" width="11.44140625" style="58" bestFit="1" customWidth="1"/>
    <col min="16140" max="16140" width="12" style="58" bestFit="1" customWidth="1"/>
    <col min="16141" max="16141" width="11.109375" style="58" bestFit="1" customWidth="1"/>
    <col min="16142" max="16384" width="9.109375" style="58"/>
  </cols>
  <sheetData>
    <row r="1" spans="1:13" ht="11.4" customHeight="1" x14ac:dyDescent="0.3">
      <c r="A1" s="54" t="s">
        <v>326</v>
      </c>
      <c r="B1" s="55" t="s">
        <v>327</v>
      </c>
      <c r="C1" s="56"/>
      <c r="D1" s="56"/>
      <c r="E1" s="56"/>
      <c r="F1" s="56"/>
      <c r="G1" s="56"/>
      <c r="H1" s="56"/>
      <c r="I1" s="57" t="s">
        <v>328</v>
      </c>
      <c r="J1" s="57" t="s">
        <v>329</v>
      </c>
      <c r="K1" s="57" t="s">
        <v>330</v>
      </c>
      <c r="L1" s="57" t="s">
        <v>331</v>
      </c>
      <c r="M1" s="57"/>
    </row>
    <row r="2" spans="1:13" ht="4.3499999999999996" customHeight="1" x14ac:dyDescent="0.3">
      <c r="I2" s="211"/>
      <c r="J2" s="211"/>
      <c r="K2" s="211"/>
      <c r="L2" s="211"/>
      <c r="M2" s="211"/>
    </row>
    <row r="3" spans="1:13" ht="15.15" customHeight="1" x14ac:dyDescent="0.3">
      <c r="A3" s="61" t="s">
        <v>1059</v>
      </c>
      <c r="B3" s="62"/>
      <c r="C3" s="62"/>
      <c r="D3" s="62"/>
      <c r="E3" s="62"/>
      <c r="F3" s="62"/>
      <c r="G3" s="62"/>
      <c r="H3" s="62"/>
      <c r="I3" s="63"/>
      <c r="J3" s="63"/>
      <c r="K3" s="63"/>
      <c r="L3" s="63"/>
      <c r="M3" s="63"/>
    </row>
    <row r="4" spans="1:13" ht="9.9" customHeight="1" x14ac:dyDescent="0.3">
      <c r="A4" s="64">
        <v>1</v>
      </c>
      <c r="B4" s="65" t="s">
        <v>334</v>
      </c>
      <c r="C4" s="66"/>
      <c r="D4" s="66"/>
      <c r="E4" s="66"/>
      <c r="F4" s="66"/>
      <c r="G4" s="66"/>
      <c r="H4" s="66"/>
      <c r="I4" s="67">
        <v>24175421.449999999</v>
      </c>
      <c r="J4" s="67">
        <v>3293648.88</v>
      </c>
      <c r="K4" s="67">
        <v>3597050.74</v>
      </c>
      <c r="L4" s="67">
        <v>23872019.59</v>
      </c>
      <c r="M4" s="67"/>
    </row>
    <row r="5" spans="1:13" ht="9.9" customHeight="1" x14ac:dyDescent="0.3">
      <c r="A5" s="64" t="s">
        <v>335</v>
      </c>
      <c r="B5" s="68" t="s">
        <v>336</v>
      </c>
      <c r="C5" s="65" t="s">
        <v>337</v>
      </c>
      <c r="D5" s="66"/>
      <c r="E5" s="66"/>
      <c r="F5" s="66"/>
      <c r="G5" s="66"/>
      <c r="H5" s="66"/>
      <c r="I5" s="67">
        <v>11601929.130000001</v>
      </c>
      <c r="J5" s="67">
        <v>3160610.01</v>
      </c>
      <c r="K5" s="67">
        <v>3447903.71</v>
      </c>
      <c r="L5" s="67">
        <v>11314635.43</v>
      </c>
      <c r="M5" s="67"/>
    </row>
    <row r="6" spans="1:13" ht="9.9" customHeight="1" x14ac:dyDescent="0.3">
      <c r="A6" s="64" t="s">
        <v>338</v>
      </c>
      <c r="B6" s="69" t="s">
        <v>336</v>
      </c>
      <c r="C6" s="70"/>
      <c r="D6" s="65" t="s">
        <v>339</v>
      </c>
      <c r="E6" s="66"/>
      <c r="F6" s="66"/>
      <c r="G6" s="66"/>
      <c r="H6" s="66"/>
      <c r="I6" s="67">
        <v>11488493.91</v>
      </c>
      <c r="J6" s="67">
        <v>3079567.12</v>
      </c>
      <c r="K6" s="67">
        <v>3307619.79</v>
      </c>
      <c r="L6" s="67">
        <v>11260441.24</v>
      </c>
      <c r="M6" s="67"/>
    </row>
    <row r="7" spans="1:13" ht="9.9" customHeight="1" x14ac:dyDescent="0.3">
      <c r="A7" s="64" t="s">
        <v>340</v>
      </c>
      <c r="B7" s="69" t="s">
        <v>336</v>
      </c>
      <c r="C7" s="70"/>
      <c r="D7" s="70"/>
      <c r="E7" s="65" t="s">
        <v>339</v>
      </c>
      <c r="F7" s="66"/>
      <c r="G7" s="66"/>
      <c r="H7" s="66"/>
      <c r="I7" s="67">
        <v>11488493.91</v>
      </c>
      <c r="J7" s="67">
        <v>3079567.12</v>
      </c>
      <c r="K7" s="67">
        <v>3307619.79</v>
      </c>
      <c r="L7" s="67">
        <v>11260441.24</v>
      </c>
      <c r="M7" s="67"/>
    </row>
    <row r="8" spans="1:13" ht="9.9" customHeight="1" x14ac:dyDescent="0.3">
      <c r="A8" s="64" t="s">
        <v>341</v>
      </c>
      <c r="B8" s="69" t="s">
        <v>336</v>
      </c>
      <c r="C8" s="70"/>
      <c r="D8" s="70"/>
      <c r="E8" s="70"/>
      <c r="F8" s="65" t="s">
        <v>342</v>
      </c>
      <c r="G8" s="66"/>
      <c r="H8" s="66"/>
      <c r="I8" s="67">
        <v>4000</v>
      </c>
      <c r="J8" s="67">
        <v>10502.84</v>
      </c>
      <c r="K8" s="67">
        <v>10502.84</v>
      </c>
      <c r="L8" s="67">
        <v>4000</v>
      </c>
      <c r="M8" s="67"/>
    </row>
    <row r="9" spans="1:13" ht="9.9" customHeight="1" x14ac:dyDescent="0.3">
      <c r="A9" s="71" t="s">
        <v>343</v>
      </c>
      <c r="B9" s="69" t="s">
        <v>336</v>
      </c>
      <c r="C9" s="70"/>
      <c r="D9" s="70"/>
      <c r="E9" s="70"/>
      <c r="F9" s="70"/>
      <c r="G9" s="72" t="s">
        <v>344</v>
      </c>
      <c r="H9" s="73"/>
      <c r="I9" s="74">
        <v>2000</v>
      </c>
      <c r="J9" s="74">
        <v>10502.84</v>
      </c>
      <c r="K9" s="74">
        <v>10502.84</v>
      </c>
      <c r="L9" s="74">
        <v>2000</v>
      </c>
      <c r="M9" s="74"/>
    </row>
    <row r="10" spans="1:13" ht="9.9" customHeight="1" x14ac:dyDescent="0.3">
      <c r="A10" s="71" t="s">
        <v>345</v>
      </c>
      <c r="B10" s="69" t="s">
        <v>336</v>
      </c>
      <c r="C10" s="70"/>
      <c r="D10" s="70"/>
      <c r="E10" s="70"/>
      <c r="F10" s="70"/>
      <c r="G10" s="72" t="s">
        <v>346</v>
      </c>
      <c r="H10" s="73"/>
      <c r="I10" s="74">
        <v>2000</v>
      </c>
      <c r="J10" s="74">
        <v>0</v>
      </c>
      <c r="K10" s="74">
        <v>0</v>
      </c>
      <c r="L10" s="74">
        <v>2000</v>
      </c>
      <c r="M10" s="74"/>
    </row>
    <row r="11" spans="1:13" ht="9.9" customHeight="1" x14ac:dyDescent="0.3">
      <c r="A11" s="75" t="s">
        <v>336</v>
      </c>
      <c r="B11" s="69" t="s">
        <v>336</v>
      </c>
      <c r="C11" s="70"/>
      <c r="D11" s="70"/>
      <c r="E11" s="70"/>
      <c r="F11" s="70"/>
      <c r="G11" s="76" t="s">
        <v>336</v>
      </c>
      <c r="H11" s="77"/>
      <c r="I11" s="78"/>
      <c r="J11" s="78"/>
      <c r="K11" s="78"/>
      <c r="L11" s="78"/>
      <c r="M11" s="78"/>
    </row>
    <row r="12" spans="1:13" ht="9.9" customHeight="1" x14ac:dyDescent="0.3">
      <c r="A12" s="64" t="s">
        <v>347</v>
      </c>
      <c r="B12" s="69" t="s">
        <v>336</v>
      </c>
      <c r="C12" s="70"/>
      <c r="D12" s="70"/>
      <c r="E12" s="70"/>
      <c r="F12" s="65" t="s">
        <v>348</v>
      </c>
      <c r="G12" s="66"/>
      <c r="H12" s="66"/>
      <c r="I12" s="67">
        <v>7128.92</v>
      </c>
      <c r="J12" s="67">
        <v>1455394.94</v>
      </c>
      <c r="K12" s="67">
        <v>1460420.68</v>
      </c>
      <c r="L12" s="67">
        <v>2103.1799999999998</v>
      </c>
      <c r="M12" s="67"/>
    </row>
    <row r="13" spans="1:13" ht="9.9" customHeight="1" x14ac:dyDescent="0.3">
      <c r="A13" s="71" t="s">
        <v>349</v>
      </c>
      <c r="B13" s="69" t="s">
        <v>336</v>
      </c>
      <c r="C13" s="70"/>
      <c r="D13" s="70"/>
      <c r="E13" s="70"/>
      <c r="F13" s="70"/>
      <c r="G13" s="72" t="s">
        <v>350</v>
      </c>
      <c r="H13" s="73"/>
      <c r="I13" s="74">
        <v>0</v>
      </c>
      <c r="J13" s="74">
        <v>1325759.67</v>
      </c>
      <c r="K13" s="74">
        <v>1325759.67</v>
      </c>
      <c r="L13" s="74">
        <v>0</v>
      </c>
      <c r="M13" s="74"/>
    </row>
    <row r="14" spans="1:13" ht="9.9" customHeight="1" x14ac:dyDescent="0.3">
      <c r="A14" s="71" t="s">
        <v>351</v>
      </c>
      <c r="B14" s="69" t="s">
        <v>336</v>
      </c>
      <c r="C14" s="70"/>
      <c r="D14" s="70"/>
      <c r="E14" s="70"/>
      <c r="F14" s="70"/>
      <c r="G14" s="72" t="s">
        <v>352</v>
      </c>
      <c r="H14" s="73"/>
      <c r="I14" s="74">
        <v>4.42</v>
      </c>
      <c r="J14" s="74">
        <v>0</v>
      </c>
      <c r="K14" s="74">
        <v>0</v>
      </c>
      <c r="L14" s="74">
        <v>4.42</v>
      </c>
      <c r="M14" s="74"/>
    </row>
    <row r="15" spans="1:13" ht="9.9" customHeight="1" x14ac:dyDescent="0.3">
      <c r="A15" s="71" t="s">
        <v>353</v>
      </c>
      <c r="B15" s="69" t="s">
        <v>336</v>
      </c>
      <c r="C15" s="70"/>
      <c r="D15" s="70"/>
      <c r="E15" s="70"/>
      <c r="F15" s="70"/>
      <c r="G15" s="72" t="s">
        <v>354</v>
      </c>
      <c r="H15" s="73"/>
      <c r="I15" s="74">
        <v>0</v>
      </c>
      <c r="J15" s="74">
        <v>56482.54</v>
      </c>
      <c r="K15" s="74">
        <v>55482.54</v>
      </c>
      <c r="L15" s="74">
        <v>1000</v>
      </c>
      <c r="M15" s="74"/>
    </row>
    <row r="16" spans="1:13" ht="9.9" customHeight="1" x14ac:dyDescent="0.3">
      <c r="A16" s="71" t="s">
        <v>355</v>
      </c>
      <c r="B16" s="69" t="s">
        <v>336</v>
      </c>
      <c r="C16" s="70"/>
      <c r="D16" s="70"/>
      <c r="E16" s="70"/>
      <c r="F16" s="70"/>
      <c r="G16" s="72" t="s">
        <v>356</v>
      </c>
      <c r="H16" s="73"/>
      <c r="I16" s="74">
        <v>7124.5</v>
      </c>
      <c r="J16" s="74">
        <v>73152.73</v>
      </c>
      <c r="K16" s="74">
        <v>79178.47</v>
      </c>
      <c r="L16" s="74">
        <v>1098.76</v>
      </c>
      <c r="M16" s="74"/>
    </row>
    <row r="17" spans="1:13" ht="9.9" customHeight="1" x14ac:dyDescent="0.3">
      <c r="A17" s="75" t="s">
        <v>336</v>
      </c>
      <c r="B17" s="69" t="s">
        <v>336</v>
      </c>
      <c r="C17" s="70"/>
      <c r="D17" s="70"/>
      <c r="E17" s="70"/>
      <c r="F17" s="70"/>
      <c r="G17" s="76" t="s">
        <v>336</v>
      </c>
      <c r="H17" s="77"/>
      <c r="I17" s="78"/>
      <c r="J17" s="78"/>
      <c r="K17" s="78"/>
      <c r="L17" s="78"/>
      <c r="M17" s="78"/>
    </row>
    <row r="18" spans="1:13" ht="9.9" customHeight="1" x14ac:dyDescent="0.3">
      <c r="A18" s="64" t="s">
        <v>357</v>
      </c>
      <c r="B18" s="69" t="s">
        <v>336</v>
      </c>
      <c r="C18" s="70"/>
      <c r="D18" s="70"/>
      <c r="E18" s="70"/>
      <c r="F18" s="65" t="s">
        <v>358</v>
      </c>
      <c r="G18" s="66"/>
      <c r="H18" s="66"/>
      <c r="I18" s="67">
        <v>586725</v>
      </c>
      <c r="J18" s="67">
        <v>586725</v>
      </c>
      <c r="K18" s="67">
        <v>1168767.58</v>
      </c>
      <c r="L18" s="67">
        <v>4682.42</v>
      </c>
      <c r="M18" s="67"/>
    </row>
    <row r="19" spans="1:13" ht="9.9" customHeight="1" x14ac:dyDescent="0.3">
      <c r="A19" s="71" t="s">
        <v>1057</v>
      </c>
      <c r="B19" s="69" t="s">
        <v>336</v>
      </c>
      <c r="C19" s="70"/>
      <c r="D19" s="70"/>
      <c r="E19" s="70"/>
      <c r="F19" s="70"/>
      <c r="G19" s="72" t="s">
        <v>1058</v>
      </c>
      <c r="H19" s="73"/>
      <c r="I19" s="74">
        <v>586725</v>
      </c>
      <c r="J19" s="74">
        <v>0</v>
      </c>
      <c r="K19" s="74">
        <v>586725</v>
      </c>
      <c r="L19" s="74">
        <v>0</v>
      </c>
      <c r="M19" s="74"/>
    </row>
    <row r="20" spans="1:13" ht="9.9" customHeight="1" x14ac:dyDescent="0.3">
      <c r="A20" s="71" t="s">
        <v>359</v>
      </c>
      <c r="B20" s="69" t="s">
        <v>336</v>
      </c>
      <c r="C20" s="70"/>
      <c r="D20" s="70"/>
      <c r="E20" s="70"/>
      <c r="F20" s="70"/>
      <c r="G20" s="72" t="s">
        <v>360</v>
      </c>
      <c r="H20" s="73"/>
      <c r="I20" s="74">
        <v>0</v>
      </c>
      <c r="J20" s="74">
        <v>586725</v>
      </c>
      <c r="K20" s="74">
        <v>582042.57999999996</v>
      </c>
      <c r="L20" s="74">
        <v>4682.42</v>
      </c>
      <c r="M20" s="74"/>
    </row>
    <row r="21" spans="1:13" ht="9.9" customHeight="1" x14ac:dyDescent="0.3">
      <c r="A21" s="75" t="s">
        <v>336</v>
      </c>
      <c r="B21" s="69" t="s">
        <v>336</v>
      </c>
      <c r="C21" s="70"/>
      <c r="D21" s="70"/>
      <c r="E21" s="70"/>
      <c r="F21" s="70"/>
      <c r="G21" s="76" t="s">
        <v>336</v>
      </c>
      <c r="H21" s="77"/>
      <c r="I21" s="78"/>
      <c r="J21" s="78"/>
      <c r="K21" s="78"/>
      <c r="L21" s="78"/>
      <c r="M21" s="78"/>
    </row>
    <row r="22" spans="1:13" ht="9.9" customHeight="1" x14ac:dyDescent="0.3">
      <c r="A22" s="64" t="s">
        <v>365</v>
      </c>
      <c r="B22" s="69" t="s">
        <v>336</v>
      </c>
      <c r="C22" s="70"/>
      <c r="D22" s="70"/>
      <c r="E22" s="70"/>
      <c r="F22" s="65" t="s">
        <v>366</v>
      </c>
      <c r="G22" s="66"/>
      <c r="H22" s="66"/>
      <c r="I22" s="67">
        <v>10890639.99</v>
      </c>
      <c r="J22" s="67">
        <v>536570.80000000005</v>
      </c>
      <c r="K22" s="67">
        <v>667614.91</v>
      </c>
      <c r="L22" s="67">
        <v>10759595.880000001</v>
      </c>
      <c r="M22" s="67"/>
    </row>
    <row r="23" spans="1:13" ht="9.9" customHeight="1" x14ac:dyDescent="0.3">
      <c r="A23" s="71" t="s">
        <v>367</v>
      </c>
      <c r="B23" s="69" t="s">
        <v>336</v>
      </c>
      <c r="C23" s="70"/>
      <c r="D23" s="70"/>
      <c r="E23" s="70"/>
      <c r="F23" s="70"/>
      <c r="G23" s="72" t="s">
        <v>368</v>
      </c>
      <c r="H23" s="73"/>
      <c r="I23" s="74">
        <v>3868454.67</v>
      </c>
      <c r="J23" s="74">
        <v>417371.16</v>
      </c>
      <c r="K23" s="74">
        <v>634801.77</v>
      </c>
      <c r="L23" s="74">
        <v>3651024.06</v>
      </c>
      <c r="M23" s="74"/>
    </row>
    <row r="24" spans="1:13" ht="9.9" customHeight="1" x14ac:dyDescent="0.3">
      <c r="A24" s="71" t="s">
        <v>369</v>
      </c>
      <c r="B24" s="69" t="s">
        <v>336</v>
      </c>
      <c r="C24" s="70"/>
      <c r="D24" s="70"/>
      <c r="E24" s="70"/>
      <c r="F24" s="70"/>
      <c r="G24" s="72" t="s">
        <v>370</v>
      </c>
      <c r="H24" s="73"/>
      <c r="I24" s="74">
        <v>888683.17</v>
      </c>
      <c r="J24" s="74">
        <v>41347.040000000001</v>
      </c>
      <c r="K24" s="74">
        <v>15685.54</v>
      </c>
      <c r="L24" s="74">
        <v>914344.67</v>
      </c>
      <c r="M24" s="74"/>
    </row>
    <row r="25" spans="1:13" ht="9.9" customHeight="1" x14ac:dyDescent="0.3">
      <c r="A25" s="71" t="s">
        <v>371</v>
      </c>
      <c r="B25" s="69" t="s">
        <v>336</v>
      </c>
      <c r="C25" s="70"/>
      <c r="D25" s="70"/>
      <c r="E25" s="70"/>
      <c r="F25" s="70"/>
      <c r="G25" s="72" t="s">
        <v>372</v>
      </c>
      <c r="H25" s="73"/>
      <c r="I25" s="74">
        <v>5524927.21</v>
      </c>
      <c r="J25" s="74">
        <v>77852.600000000006</v>
      </c>
      <c r="K25" s="74">
        <v>16683.64</v>
      </c>
      <c r="L25" s="74">
        <v>5586096.1699999999</v>
      </c>
      <c r="M25" s="74"/>
    </row>
    <row r="26" spans="1:13" ht="9.9" customHeight="1" x14ac:dyDescent="0.3">
      <c r="A26" s="71" t="s">
        <v>373</v>
      </c>
      <c r="B26" s="69" t="s">
        <v>336</v>
      </c>
      <c r="C26" s="70"/>
      <c r="D26" s="70"/>
      <c r="E26" s="70"/>
      <c r="F26" s="70"/>
      <c r="G26" s="72" t="s">
        <v>374</v>
      </c>
      <c r="H26" s="73"/>
      <c r="I26" s="74">
        <v>608574.93999999994</v>
      </c>
      <c r="J26" s="74">
        <v>0</v>
      </c>
      <c r="K26" s="74">
        <v>443.96</v>
      </c>
      <c r="L26" s="74">
        <v>608130.98</v>
      </c>
      <c r="M26" s="74"/>
    </row>
    <row r="27" spans="1:13" ht="9.9" customHeight="1" x14ac:dyDescent="0.3">
      <c r="A27" s="75" t="s">
        <v>336</v>
      </c>
      <c r="B27" s="69" t="s">
        <v>336</v>
      </c>
      <c r="C27" s="70"/>
      <c r="D27" s="70"/>
      <c r="E27" s="70"/>
      <c r="F27" s="70"/>
      <c r="G27" s="76" t="s">
        <v>336</v>
      </c>
      <c r="H27" s="77"/>
      <c r="I27" s="78"/>
      <c r="J27" s="78"/>
      <c r="K27" s="78"/>
      <c r="L27" s="78"/>
      <c r="M27" s="78"/>
    </row>
    <row r="28" spans="1:13" ht="9.9" customHeight="1" x14ac:dyDescent="0.3">
      <c r="A28" s="64" t="s">
        <v>375</v>
      </c>
      <c r="B28" s="69" t="s">
        <v>336</v>
      </c>
      <c r="C28" s="70"/>
      <c r="D28" s="70"/>
      <c r="E28" s="70"/>
      <c r="F28" s="65" t="s">
        <v>376</v>
      </c>
      <c r="G28" s="66"/>
      <c r="H28" s="66"/>
      <c r="I28" s="67">
        <v>0</v>
      </c>
      <c r="J28" s="67">
        <v>490059.76</v>
      </c>
      <c r="K28" s="67">
        <v>0</v>
      </c>
      <c r="L28" s="67">
        <v>490059.76</v>
      </c>
      <c r="M28" s="67"/>
    </row>
    <row r="29" spans="1:13" ht="9.9" customHeight="1" x14ac:dyDescent="0.3">
      <c r="A29" s="71" t="s">
        <v>377</v>
      </c>
      <c r="B29" s="69" t="s">
        <v>336</v>
      </c>
      <c r="C29" s="70"/>
      <c r="D29" s="70"/>
      <c r="E29" s="70"/>
      <c r="F29" s="70"/>
      <c r="G29" s="72" t="s">
        <v>378</v>
      </c>
      <c r="H29" s="73"/>
      <c r="I29" s="74">
        <v>0</v>
      </c>
      <c r="J29" s="74">
        <v>490059.76</v>
      </c>
      <c r="K29" s="74">
        <v>0</v>
      </c>
      <c r="L29" s="74">
        <v>490059.76</v>
      </c>
      <c r="M29" s="74"/>
    </row>
    <row r="30" spans="1:13" ht="9.9" customHeight="1" x14ac:dyDescent="0.3">
      <c r="A30" s="75" t="s">
        <v>336</v>
      </c>
      <c r="B30" s="69" t="s">
        <v>336</v>
      </c>
      <c r="C30" s="70"/>
      <c r="D30" s="70"/>
      <c r="E30" s="70"/>
      <c r="F30" s="70"/>
      <c r="G30" s="76" t="s">
        <v>336</v>
      </c>
      <c r="H30" s="77"/>
      <c r="I30" s="78"/>
      <c r="J30" s="78"/>
      <c r="K30" s="78"/>
      <c r="L30" s="78"/>
      <c r="M30" s="78"/>
    </row>
    <row r="31" spans="1:13" ht="9.9" customHeight="1" x14ac:dyDescent="0.3">
      <c r="A31" s="64" t="s">
        <v>379</v>
      </c>
      <c r="B31" s="69" t="s">
        <v>336</v>
      </c>
      <c r="C31" s="70"/>
      <c r="D31" s="70"/>
      <c r="E31" s="70"/>
      <c r="F31" s="65" t="s">
        <v>380</v>
      </c>
      <c r="G31" s="66"/>
      <c r="H31" s="66"/>
      <c r="I31" s="67">
        <v>0</v>
      </c>
      <c r="J31" s="67">
        <v>313.77999999999997</v>
      </c>
      <c r="K31" s="67">
        <v>313.77999999999997</v>
      </c>
      <c r="L31" s="67">
        <v>0</v>
      </c>
      <c r="M31" s="67"/>
    </row>
    <row r="32" spans="1:13" ht="9.9" customHeight="1" x14ac:dyDescent="0.3">
      <c r="A32" s="71" t="s">
        <v>381</v>
      </c>
      <c r="B32" s="69" t="s">
        <v>336</v>
      </c>
      <c r="C32" s="70"/>
      <c r="D32" s="70"/>
      <c r="E32" s="70"/>
      <c r="F32" s="70"/>
      <c r="G32" s="72" t="s">
        <v>382</v>
      </c>
      <c r="H32" s="73"/>
      <c r="I32" s="74">
        <v>0</v>
      </c>
      <c r="J32" s="74">
        <v>313.77999999999997</v>
      </c>
      <c r="K32" s="74">
        <v>313.77999999999997</v>
      </c>
      <c r="L32" s="74">
        <v>0</v>
      </c>
      <c r="M32" s="74"/>
    </row>
    <row r="33" spans="1:13" ht="9.9" customHeight="1" x14ac:dyDescent="0.3">
      <c r="A33" s="75" t="s">
        <v>336</v>
      </c>
      <c r="B33" s="69" t="s">
        <v>336</v>
      </c>
      <c r="C33" s="70"/>
      <c r="D33" s="70"/>
      <c r="E33" s="70"/>
      <c r="F33" s="70"/>
      <c r="G33" s="76" t="s">
        <v>336</v>
      </c>
      <c r="H33" s="77"/>
      <c r="I33" s="78"/>
      <c r="J33" s="78"/>
      <c r="K33" s="78"/>
      <c r="L33" s="78"/>
      <c r="M33" s="78"/>
    </row>
    <row r="34" spans="1:13" ht="9.9" customHeight="1" x14ac:dyDescent="0.3">
      <c r="A34" s="64" t="s">
        <v>383</v>
      </c>
      <c r="B34" s="69" t="s">
        <v>336</v>
      </c>
      <c r="C34" s="70"/>
      <c r="D34" s="65" t="s">
        <v>384</v>
      </c>
      <c r="E34" s="66"/>
      <c r="F34" s="66"/>
      <c r="G34" s="66"/>
      <c r="H34" s="66"/>
      <c r="I34" s="67">
        <v>113435.22</v>
      </c>
      <c r="J34" s="67">
        <v>81042.89</v>
      </c>
      <c r="K34" s="67">
        <v>140283.92000000001</v>
      </c>
      <c r="L34" s="67">
        <v>54194.19</v>
      </c>
      <c r="M34" s="67"/>
    </row>
    <row r="35" spans="1:13" ht="9.9" customHeight="1" x14ac:dyDescent="0.3">
      <c r="A35" s="64" t="s">
        <v>385</v>
      </c>
      <c r="B35" s="69" t="s">
        <v>336</v>
      </c>
      <c r="C35" s="70"/>
      <c r="D35" s="70"/>
      <c r="E35" s="65" t="s">
        <v>386</v>
      </c>
      <c r="F35" s="66"/>
      <c r="G35" s="66"/>
      <c r="H35" s="66"/>
      <c r="I35" s="67">
        <v>24955</v>
      </c>
      <c r="J35" s="67">
        <v>55354.18</v>
      </c>
      <c r="K35" s="67">
        <v>73152.73</v>
      </c>
      <c r="L35" s="67">
        <v>7156.45</v>
      </c>
      <c r="M35" s="67"/>
    </row>
    <row r="36" spans="1:13" ht="9.9" customHeight="1" x14ac:dyDescent="0.3">
      <c r="A36" s="64" t="s">
        <v>387</v>
      </c>
      <c r="B36" s="69" t="s">
        <v>336</v>
      </c>
      <c r="C36" s="70"/>
      <c r="D36" s="70"/>
      <c r="E36" s="70"/>
      <c r="F36" s="65" t="s">
        <v>388</v>
      </c>
      <c r="G36" s="66"/>
      <c r="H36" s="66"/>
      <c r="I36" s="67">
        <v>24955</v>
      </c>
      <c r="J36" s="67">
        <v>55354.18</v>
      </c>
      <c r="K36" s="67">
        <v>73152.73</v>
      </c>
      <c r="L36" s="67">
        <v>7156.45</v>
      </c>
      <c r="M36" s="67"/>
    </row>
    <row r="37" spans="1:13" ht="9.9" customHeight="1" x14ac:dyDescent="0.3">
      <c r="A37" s="71" t="s">
        <v>389</v>
      </c>
      <c r="B37" s="69" t="s">
        <v>336</v>
      </c>
      <c r="C37" s="70"/>
      <c r="D37" s="70"/>
      <c r="E37" s="70"/>
      <c r="F37" s="70"/>
      <c r="G37" s="72" t="s">
        <v>390</v>
      </c>
      <c r="H37" s="73"/>
      <c r="I37" s="74">
        <v>11575</v>
      </c>
      <c r="J37" s="74">
        <v>42145</v>
      </c>
      <c r="K37" s="74">
        <v>53720</v>
      </c>
      <c r="L37" s="74">
        <v>0</v>
      </c>
      <c r="M37" s="74"/>
    </row>
    <row r="38" spans="1:13" ht="9.9" customHeight="1" x14ac:dyDescent="0.3">
      <c r="A38" s="71" t="s">
        <v>391</v>
      </c>
      <c r="B38" s="69" t="s">
        <v>336</v>
      </c>
      <c r="C38" s="70"/>
      <c r="D38" s="70"/>
      <c r="E38" s="70"/>
      <c r="F38" s="70"/>
      <c r="G38" s="72" t="s">
        <v>392</v>
      </c>
      <c r="H38" s="73"/>
      <c r="I38" s="74">
        <v>13380</v>
      </c>
      <c r="J38" s="74">
        <v>7156.45</v>
      </c>
      <c r="K38" s="74">
        <v>13380</v>
      </c>
      <c r="L38" s="74">
        <v>7156.45</v>
      </c>
      <c r="M38" s="74"/>
    </row>
    <row r="39" spans="1:13" ht="9.9" customHeight="1" x14ac:dyDescent="0.3">
      <c r="A39" s="71" t="s">
        <v>393</v>
      </c>
      <c r="B39" s="69" t="s">
        <v>336</v>
      </c>
      <c r="C39" s="70"/>
      <c r="D39" s="70"/>
      <c r="E39" s="70"/>
      <c r="F39" s="70"/>
      <c r="G39" s="72" t="s">
        <v>394</v>
      </c>
      <c r="H39" s="73"/>
      <c r="I39" s="74">
        <v>0</v>
      </c>
      <c r="J39" s="74">
        <v>6052.73</v>
      </c>
      <c r="K39" s="74">
        <v>6052.73</v>
      </c>
      <c r="L39" s="74">
        <v>0</v>
      </c>
      <c r="M39" s="74"/>
    </row>
    <row r="40" spans="1:13" ht="9.9" customHeight="1" x14ac:dyDescent="0.3">
      <c r="A40" s="75" t="s">
        <v>336</v>
      </c>
      <c r="B40" s="69" t="s">
        <v>336</v>
      </c>
      <c r="C40" s="70"/>
      <c r="D40" s="70"/>
      <c r="E40" s="70"/>
      <c r="F40" s="70"/>
      <c r="G40" s="76" t="s">
        <v>336</v>
      </c>
      <c r="H40" s="77"/>
      <c r="I40" s="78"/>
      <c r="J40" s="78"/>
      <c r="K40" s="78"/>
      <c r="L40" s="78"/>
      <c r="M40" s="78"/>
    </row>
    <row r="41" spans="1:13" ht="9.9" customHeight="1" x14ac:dyDescent="0.3">
      <c r="A41" s="64" t="s">
        <v>395</v>
      </c>
      <c r="B41" s="69" t="s">
        <v>336</v>
      </c>
      <c r="C41" s="70"/>
      <c r="D41" s="70"/>
      <c r="E41" s="65" t="s">
        <v>396</v>
      </c>
      <c r="F41" s="66"/>
      <c r="G41" s="66"/>
      <c r="H41" s="66"/>
      <c r="I41" s="67">
        <v>68446.75</v>
      </c>
      <c r="J41" s="67">
        <v>13693.71</v>
      </c>
      <c r="K41" s="67">
        <v>61656.39</v>
      </c>
      <c r="L41" s="67">
        <v>20484.07</v>
      </c>
      <c r="M41" s="67"/>
    </row>
    <row r="42" spans="1:13" ht="9.9" customHeight="1" x14ac:dyDescent="0.3">
      <c r="A42" s="64" t="s">
        <v>397</v>
      </c>
      <c r="B42" s="69" t="s">
        <v>336</v>
      </c>
      <c r="C42" s="70"/>
      <c r="D42" s="70"/>
      <c r="E42" s="70"/>
      <c r="F42" s="65" t="s">
        <v>396</v>
      </c>
      <c r="G42" s="66"/>
      <c r="H42" s="66"/>
      <c r="I42" s="67">
        <v>68446.75</v>
      </c>
      <c r="J42" s="67">
        <v>13693.71</v>
      </c>
      <c r="K42" s="67">
        <v>61656.39</v>
      </c>
      <c r="L42" s="67">
        <v>20484.07</v>
      </c>
      <c r="M42" s="67"/>
    </row>
    <row r="43" spans="1:13" ht="9.9" customHeight="1" x14ac:dyDescent="0.3">
      <c r="A43" s="71" t="s">
        <v>398</v>
      </c>
      <c r="B43" s="69" t="s">
        <v>336</v>
      </c>
      <c r="C43" s="70"/>
      <c r="D43" s="70"/>
      <c r="E43" s="70"/>
      <c r="F43" s="70"/>
      <c r="G43" s="72" t="s">
        <v>399</v>
      </c>
      <c r="H43" s="73"/>
      <c r="I43" s="74">
        <v>28682.58</v>
      </c>
      <c r="J43" s="74">
        <v>12693.71</v>
      </c>
      <c r="K43" s="74">
        <v>30756.880000000001</v>
      </c>
      <c r="L43" s="74">
        <v>10619.41</v>
      </c>
      <c r="M43" s="74"/>
    </row>
    <row r="44" spans="1:13" ht="9.9" customHeight="1" x14ac:dyDescent="0.3">
      <c r="A44" s="71" t="s">
        <v>400</v>
      </c>
      <c r="B44" s="69" t="s">
        <v>336</v>
      </c>
      <c r="C44" s="70"/>
      <c r="D44" s="70"/>
      <c r="E44" s="70"/>
      <c r="F44" s="70"/>
      <c r="G44" s="72" t="s">
        <v>401</v>
      </c>
      <c r="H44" s="73"/>
      <c r="I44" s="74">
        <v>1040.1600000000001</v>
      </c>
      <c r="J44" s="74">
        <v>0</v>
      </c>
      <c r="K44" s="74">
        <v>0</v>
      </c>
      <c r="L44" s="74">
        <v>1040.1600000000001</v>
      </c>
      <c r="M44" s="74"/>
    </row>
    <row r="45" spans="1:13" ht="9.9" customHeight="1" x14ac:dyDescent="0.3">
      <c r="A45" s="71" t="s">
        <v>1060</v>
      </c>
      <c r="B45" s="69" t="s">
        <v>336</v>
      </c>
      <c r="C45" s="70"/>
      <c r="D45" s="70"/>
      <c r="E45" s="70"/>
      <c r="F45" s="70"/>
      <c r="G45" s="72" t="s">
        <v>1061</v>
      </c>
      <c r="H45" s="73"/>
      <c r="I45" s="74">
        <v>38724.01</v>
      </c>
      <c r="J45" s="74">
        <v>0</v>
      </c>
      <c r="K45" s="74">
        <v>29899.51</v>
      </c>
      <c r="L45" s="74">
        <v>8824.5</v>
      </c>
      <c r="M45" s="74"/>
    </row>
    <row r="46" spans="1:13" ht="9.9" customHeight="1" x14ac:dyDescent="0.3">
      <c r="A46" s="71" t="s">
        <v>1055</v>
      </c>
      <c r="B46" s="69" t="s">
        <v>336</v>
      </c>
      <c r="C46" s="70"/>
      <c r="D46" s="70"/>
      <c r="E46" s="70"/>
      <c r="F46" s="70"/>
      <c r="G46" s="72" t="s">
        <v>1056</v>
      </c>
      <c r="H46" s="73"/>
      <c r="I46" s="74">
        <v>0</v>
      </c>
      <c r="J46" s="74">
        <v>1000</v>
      </c>
      <c r="K46" s="74">
        <v>1000</v>
      </c>
      <c r="L46" s="74">
        <v>0</v>
      </c>
      <c r="M46" s="74"/>
    </row>
    <row r="47" spans="1:13" ht="9.9" customHeight="1" x14ac:dyDescent="0.3">
      <c r="A47" s="75" t="s">
        <v>336</v>
      </c>
      <c r="B47" s="69" t="s">
        <v>336</v>
      </c>
      <c r="C47" s="70"/>
      <c r="D47" s="70"/>
      <c r="E47" s="70"/>
      <c r="F47" s="70"/>
      <c r="G47" s="76" t="s">
        <v>336</v>
      </c>
      <c r="H47" s="77"/>
      <c r="I47" s="78"/>
      <c r="J47" s="78"/>
      <c r="K47" s="78"/>
      <c r="L47" s="78"/>
      <c r="M47" s="78"/>
    </row>
    <row r="48" spans="1:13" ht="9.9" customHeight="1" x14ac:dyDescent="0.3">
      <c r="A48" s="64" t="s">
        <v>404</v>
      </c>
      <c r="B48" s="69" t="s">
        <v>336</v>
      </c>
      <c r="C48" s="70"/>
      <c r="D48" s="70"/>
      <c r="E48" s="65" t="s">
        <v>405</v>
      </c>
      <c r="F48" s="66"/>
      <c r="G48" s="66"/>
      <c r="H48" s="66"/>
      <c r="I48" s="67">
        <v>20033.47</v>
      </c>
      <c r="J48" s="67">
        <v>11995</v>
      </c>
      <c r="K48" s="67">
        <v>5474.8</v>
      </c>
      <c r="L48" s="67">
        <v>26553.67</v>
      </c>
      <c r="M48" s="67"/>
    </row>
    <row r="49" spans="1:13" ht="9.9" customHeight="1" x14ac:dyDescent="0.3">
      <c r="A49" s="64" t="s">
        <v>406</v>
      </c>
      <c r="B49" s="69" t="s">
        <v>336</v>
      </c>
      <c r="C49" s="70"/>
      <c r="D49" s="70"/>
      <c r="E49" s="70"/>
      <c r="F49" s="65" t="s">
        <v>405</v>
      </c>
      <c r="G49" s="66"/>
      <c r="H49" s="66"/>
      <c r="I49" s="67">
        <v>20033.47</v>
      </c>
      <c r="J49" s="67">
        <v>11995</v>
      </c>
      <c r="K49" s="67">
        <v>5474.8</v>
      </c>
      <c r="L49" s="67">
        <v>26553.67</v>
      </c>
      <c r="M49" s="67"/>
    </row>
    <row r="50" spans="1:13" ht="9.9" customHeight="1" x14ac:dyDescent="0.3">
      <c r="A50" s="71" t="s">
        <v>407</v>
      </c>
      <c r="B50" s="69" t="s">
        <v>336</v>
      </c>
      <c r="C50" s="70"/>
      <c r="D50" s="70"/>
      <c r="E50" s="70"/>
      <c r="F50" s="70"/>
      <c r="G50" s="72" t="s">
        <v>408</v>
      </c>
      <c r="H50" s="73"/>
      <c r="I50" s="74">
        <v>20033.47</v>
      </c>
      <c r="J50" s="74">
        <v>11995</v>
      </c>
      <c r="K50" s="74">
        <v>5474.8</v>
      </c>
      <c r="L50" s="74">
        <v>26553.67</v>
      </c>
      <c r="M50" s="74"/>
    </row>
    <row r="51" spans="1:13" ht="9.9" customHeight="1" x14ac:dyDescent="0.3">
      <c r="A51" s="75" t="s">
        <v>336</v>
      </c>
      <c r="B51" s="69" t="s">
        <v>336</v>
      </c>
      <c r="C51" s="70"/>
      <c r="D51" s="70"/>
      <c r="E51" s="70"/>
      <c r="F51" s="70"/>
      <c r="G51" s="76" t="s">
        <v>336</v>
      </c>
      <c r="H51" s="77"/>
      <c r="I51" s="78"/>
      <c r="J51" s="78"/>
      <c r="K51" s="78"/>
      <c r="L51" s="78"/>
      <c r="M51" s="78"/>
    </row>
    <row r="52" spans="1:13" ht="9.9" customHeight="1" x14ac:dyDescent="0.3">
      <c r="A52" s="64" t="s">
        <v>409</v>
      </c>
      <c r="B52" s="68" t="s">
        <v>336</v>
      </c>
      <c r="C52" s="65" t="s">
        <v>410</v>
      </c>
      <c r="D52" s="66"/>
      <c r="E52" s="66"/>
      <c r="F52" s="66"/>
      <c r="G52" s="66"/>
      <c r="H52" s="66"/>
      <c r="I52" s="67">
        <v>12573492.32</v>
      </c>
      <c r="J52" s="67">
        <v>133038.87</v>
      </c>
      <c r="K52" s="67">
        <v>149147.03</v>
      </c>
      <c r="L52" s="67">
        <v>12557384.16</v>
      </c>
      <c r="M52" s="67"/>
    </row>
    <row r="53" spans="1:13" ht="9.9" customHeight="1" x14ac:dyDescent="0.3">
      <c r="A53" s="64" t="s">
        <v>411</v>
      </c>
      <c r="B53" s="69" t="s">
        <v>336</v>
      </c>
      <c r="C53" s="70"/>
      <c r="D53" s="65" t="s">
        <v>412</v>
      </c>
      <c r="E53" s="66"/>
      <c r="F53" s="66"/>
      <c r="G53" s="66"/>
      <c r="H53" s="66"/>
      <c r="I53" s="67">
        <v>44290.31</v>
      </c>
      <c r="J53" s="67">
        <v>206.39</v>
      </c>
      <c r="K53" s="67">
        <v>18104.79</v>
      </c>
      <c r="L53" s="67">
        <v>26391.91</v>
      </c>
      <c r="M53" s="67"/>
    </row>
    <row r="54" spans="1:13" ht="9.9" customHeight="1" x14ac:dyDescent="0.3">
      <c r="A54" s="64" t="s">
        <v>413</v>
      </c>
      <c r="B54" s="69" t="s">
        <v>336</v>
      </c>
      <c r="C54" s="70"/>
      <c r="D54" s="70"/>
      <c r="E54" s="65" t="s">
        <v>414</v>
      </c>
      <c r="F54" s="66"/>
      <c r="G54" s="66"/>
      <c r="H54" s="66"/>
      <c r="I54" s="67">
        <v>44290.31</v>
      </c>
      <c r="J54" s="67">
        <v>206.39</v>
      </c>
      <c r="K54" s="67">
        <v>18104.79</v>
      </c>
      <c r="L54" s="67">
        <v>26391.91</v>
      </c>
      <c r="M54" s="67"/>
    </row>
    <row r="55" spans="1:13" ht="9.9" customHeight="1" x14ac:dyDescent="0.3">
      <c r="A55" s="64" t="s">
        <v>415</v>
      </c>
      <c r="B55" s="69" t="s">
        <v>336</v>
      </c>
      <c r="C55" s="70"/>
      <c r="D55" s="70"/>
      <c r="E55" s="70"/>
      <c r="F55" s="65" t="s">
        <v>414</v>
      </c>
      <c r="G55" s="66"/>
      <c r="H55" s="66"/>
      <c r="I55" s="67">
        <v>44290.31</v>
      </c>
      <c r="J55" s="67">
        <v>206.39</v>
      </c>
      <c r="K55" s="67">
        <v>18104.79</v>
      </c>
      <c r="L55" s="67">
        <v>26391.91</v>
      </c>
      <c r="M55" s="67"/>
    </row>
    <row r="56" spans="1:13" ht="9.9" customHeight="1" x14ac:dyDescent="0.3">
      <c r="A56" s="71" t="s">
        <v>416</v>
      </c>
      <c r="B56" s="69" t="s">
        <v>336</v>
      </c>
      <c r="C56" s="70"/>
      <c r="D56" s="70"/>
      <c r="E56" s="70"/>
      <c r="F56" s="70"/>
      <c r="G56" s="72" t="s">
        <v>417</v>
      </c>
      <c r="H56" s="73"/>
      <c r="I56" s="74">
        <v>44290.31</v>
      </c>
      <c r="J56" s="74">
        <v>206.39</v>
      </c>
      <c r="K56" s="74">
        <v>18104.79</v>
      </c>
      <c r="L56" s="74">
        <v>26391.91</v>
      </c>
      <c r="M56" s="74"/>
    </row>
    <row r="57" spans="1:13" ht="9.9" customHeight="1" x14ac:dyDescent="0.3">
      <c r="A57" s="75" t="s">
        <v>336</v>
      </c>
      <c r="B57" s="69" t="s">
        <v>336</v>
      </c>
      <c r="C57" s="70"/>
      <c r="D57" s="70"/>
      <c r="E57" s="70"/>
      <c r="F57" s="70"/>
      <c r="G57" s="76" t="s">
        <v>336</v>
      </c>
      <c r="H57" s="77"/>
      <c r="I57" s="78"/>
      <c r="J57" s="78"/>
      <c r="K57" s="78"/>
      <c r="L57" s="78"/>
      <c r="M57" s="78"/>
    </row>
    <row r="58" spans="1:13" ht="9.9" customHeight="1" x14ac:dyDescent="0.3">
      <c r="A58" s="64" t="s">
        <v>418</v>
      </c>
      <c r="B58" s="69" t="s">
        <v>336</v>
      </c>
      <c r="C58" s="70"/>
      <c r="D58" s="65" t="s">
        <v>419</v>
      </c>
      <c r="E58" s="66"/>
      <c r="F58" s="66"/>
      <c r="G58" s="66"/>
      <c r="H58" s="66"/>
      <c r="I58" s="67">
        <v>2874647.32</v>
      </c>
      <c r="J58" s="67">
        <v>132832.48000000001</v>
      </c>
      <c r="K58" s="67">
        <v>131042.24000000001</v>
      </c>
      <c r="L58" s="67">
        <v>2876437.56</v>
      </c>
      <c r="M58" s="67"/>
    </row>
    <row r="59" spans="1:13" ht="9.9" customHeight="1" x14ac:dyDescent="0.3">
      <c r="A59" s="64" t="s">
        <v>420</v>
      </c>
      <c r="B59" s="69" t="s">
        <v>336</v>
      </c>
      <c r="C59" s="70"/>
      <c r="D59" s="70"/>
      <c r="E59" s="65" t="s">
        <v>421</v>
      </c>
      <c r="F59" s="66"/>
      <c r="G59" s="66"/>
      <c r="H59" s="66"/>
      <c r="I59" s="67">
        <v>27868234.23</v>
      </c>
      <c r="J59" s="67">
        <v>132832.48000000001</v>
      </c>
      <c r="K59" s="67">
        <v>0</v>
      </c>
      <c r="L59" s="67">
        <v>28001066.710000001</v>
      </c>
      <c r="M59" s="67"/>
    </row>
    <row r="60" spans="1:13" ht="9.9" customHeight="1" x14ac:dyDescent="0.3">
      <c r="A60" s="64" t="s">
        <v>422</v>
      </c>
      <c r="B60" s="69" t="s">
        <v>336</v>
      </c>
      <c r="C60" s="70"/>
      <c r="D60" s="70"/>
      <c r="E60" s="70"/>
      <c r="F60" s="65" t="s">
        <v>421</v>
      </c>
      <c r="G60" s="66"/>
      <c r="H60" s="66"/>
      <c r="I60" s="67">
        <v>27868234.23</v>
      </c>
      <c r="J60" s="67">
        <v>132832.48000000001</v>
      </c>
      <c r="K60" s="67">
        <v>0</v>
      </c>
      <c r="L60" s="67">
        <v>28001066.710000001</v>
      </c>
      <c r="M60" s="67"/>
    </row>
    <row r="61" spans="1:13" ht="9.9" customHeight="1" x14ac:dyDescent="0.3">
      <c r="A61" s="71" t="s">
        <v>423</v>
      </c>
      <c r="B61" s="69" t="s">
        <v>336</v>
      </c>
      <c r="C61" s="70"/>
      <c r="D61" s="70"/>
      <c r="E61" s="70"/>
      <c r="F61" s="70"/>
      <c r="G61" s="72" t="s">
        <v>424</v>
      </c>
      <c r="H61" s="73"/>
      <c r="I61" s="74">
        <v>759111.34</v>
      </c>
      <c r="J61" s="74">
        <v>0</v>
      </c>
      <c r="K61" s="74">
        <v>0</v>
      </c>
      <c r="L61" s="74">
        <v>759111.34</v>
      </c>
      <c r="M61" s="74"/>
    </row>
    <row r="62" spans="1:13" ht="9.9" customHeight="1" x14ac:dyDescent="0.3">
      <c r="A62" s="71" t="s">
        <v>425</v>
      </c>
      <c r="B62" s="69" t="s">
        <v>336</v>
      </c>
      <c r="C62" s="70"/>
      <c r="D62" s="70"/>
      <c r="E62" s="70"/>
      <c r="F62" s="70"/>
      <c r="G62" s="72" t="s">
        <v>426</v>
      </c>
      <c r="H62" s="73"/>
      <c r="I62" s="74">
        <v>350327.15</v>
      </c>
      <c r="J62" s="74">
        <v>0</v>
      </c>
      <c r="K62" s="74">
        <v>0</v>
      </c>
      <c r="L62" s="74">
        <v>350327.15</v>
      </c>
      <c r="M62" s="74"/>
    </row>
    <row r="63" spans="1:13" ht="9.9" customHeight="1" x14ac:dyDescent="0.3">
      <c r="A63" s="71" t="s">
        <v>427</v>
      </c>
      <c r="B63" s="69" t="s">
        <v>336</v>
      </c>
      <c r="C63" s="70"/>
      <c r="D63" s="70"/>
      <c r="E63" s="70"/>
      <c r="F63" s="70"/>
      <c r="G63" s="72" t="s">
        <v>428</v>
      </c>
      <c r="H63" s="73"/>
      <c r="I63" s="74">
        <v>1108963.1499999999</v>
      </c>
      <c r="J63" s="74">
        <v>0</v>
      </c>
      <c r="K63" s="74">
        <v>0</v>
      </c>
      <c r="L63" s="74">
        <v>1108963.1499999999</v>
      </c>
      <c r="M63" s="74"/>
    </row>
    <row r="64" spans="1:13" ht="9.9" customHeight="1" x14ac:dyDescent="0.3">
      <c r="A64" s="71" t="s">
        <v>429</v>
      </c>
      <c r="B64" s="69" t="s">
        <v>336</v>
      </c>
      <c r="C64" s="70"/>
      <c r="D64" s="70"/>
      <c r="E64" s="70"/>
      <c r="F64" s="70"/>
      <c r="G64" s="72" t="s">
        <v>430</v>
      </c>
      <c r="H64" s="73"/>
      <c r="I64" s="74">
        <v>850492.32</v>
      </c>
      <c r="J64" s="74">
        <v>4095</v>
      </c>
      <c r="K64" s="74">
        <v>0</v>
      </c>
      <c r="L64" s="74">
        <v>854587.32</v>
      </c>
      <c r="M64" s="74"/>
    </row>
    <row r="65" spans="1:13" ht="9.9" customHeight="1" x14ac:dyDescent="0.3">
      <c r="A65" s="71" t="s">
        <v>431</v>
      </c>
      <c r="B65" s="69" t="s">
        <v>336</v>
      </c>
      <c r="C65" s="70"/>
      <c r="D65" s="70"/>
      <c r="E65" s="70"/>
      <c r="F65" s="70"/>
      <c r="G65" s="72" t="s">
        <v>432</v>
      </c>
      <c r="H65" s="73"/>
      <c r="I65" s="74">
        <v>1254211.98</v>
      </c>
      <c r="J65" s="74">
        <v>785</v>
      </c>
      <c r="K65" s="74">
        <v>0</v>
      </c>
      <c r="L65" s="74">
        <v>1254996.98</v>
      </c>
      <c r="M65" s="74"/>
    </row>
    <row r="66" spans="1:13" ht="9.9" customHeight="1" x14ac:dyDescent="0.3">
      <c r="A66" s="71" t="s">
        <v>433</v>
      </c>
      <c r="B66" s="69" t="s">
        <v>336</v>
      </c>
      <c r="C66" s="70"/>
      <c r="D66" s="70"/>
      <c r="E66" s="70"/>
      <c r="F66" s="70"/>
      <c r="G66" s="72" t="s">
        <v>434</v>
      </c>
      <c r="H66" s="73"/>
      <c r="I66" s="74">
        <v>601566.87</v>
      </c>
      <c r="J66" s="74">
        <v>0</v>
      </c>
      <c r="K66" s="74">
        <v>0</v>
      </c>
      <c r="L66" s="74">
        <v>601566.87</v>
      </c>
      <c r="M66" s="74"/>
    </row>
    <row r="67" spans="1:13" ht="9.9" customHeight="1" x14ac:dyDescent="0.3">
      <c r="A67" s="71" t="s">
        <v>435</v>
      </c>
      <c r="B67" s="69" t="s">
        <v>336</v>
      </c>
      <c r="C67" s="70"/>
      <c r="D67" s="70"/>
      <c r="E67" s="70"/>
      <c r="F67" s="70"/>
      <c r="G67" s="72" t="s">
        <v>436</v>
      </c>
      <c r="H67" s="73"/>
      <c r="I67" s="74">
        <v>1867251.87</v>
      </c>
      <c r="J67" s="74">
        <v>0</v>
      </c>
      <c r="K67" s="74">
        <v>0</v>
      </c>
      <c r="L67" s="74">
        <v>1867251.87</v>
      </c>
      <c r="M67" s="74"/>
    </row>
    <row r="68" spans="1:13" ht="9.9" customHeight="1" x14ac:dyDescent="0.3">
      <c r="A68" s="71" t="s">
        <v>437</v>
      </c>
      <c r="B68" s="69" t="s">
        <v>336</v>
      </c>
      <c r="C68" s="70"/>
      <c r="D68" s="70"/>
      <c r="E68" s="70"/>
      <c r="F68" s="70"/>
      <c r="G68" s="72" t="s">
        <v>438</v>
      </c>
      <c r="H68" s="73"/>
      <c r="I68" s="74">
        <v>76973.740000000005</v>
      </c>
      <c r="J68" s="74">
        <v>0</v>
      </c>
      <c r="K68" s="74">
        <v>0</v>
      </c>
      <c r="L68" s="74">
        <v>76973.740000000005</v>
      </c>
      <c r="M68" s="74"/>
    </row>
    <row r="69" spans="1:13" ht="9.9" customHeight="1" x14ac:dyDescent="0.3">
      <c r="A69" s="71" t="s">
        <v>439</v>
      </c>
      <c r="B69" s="69" t="s">
        <v>336</v>
      </c>
      <c r="C69" s="70"/>
      <c r="D69" s="70"/>
      <c r="E69" s="70"/>
      <c r="F69" s="70"/>
      <c r="G69" s="72" t="s">
        <v>440</v>
      </c>
      <c r="H69" s="73"/>
      <c r="I69" s="74">
        <v>48104.38</v>
      </c>
      <c r="J69" s="74">
        <v>0</v>
      </c>
      <c r="K69" s="74">
        <v>0</v>
      </c>
      <c r="L69" s="74">
        <v>48104.38</v>
      </c>
      <c r="M69" s="74"/>
    </row>
    <row r="70" spans="1:13" ht="9.9" customHeight="1" x14ac:dyDescent="0.3">
      <c r="A70" s="71" t="s">
        <v>441</v>
      </c>
      <c r="B70" s="69" t="s">
        <v>336</v>
      </c>
      <c r="C70" s="70"/>
      <c r="D70" s="70"/>
      <c r="E70" s="70"/>
      <c r="F70" s="70"/>
      <c r="G70" s="72" t="s">
        <v>442</v>
      </c>
      <c r="H70" s="73"/>
      <c r="I70" s="74">
        <v>555431.16</v>
      </c>
      <c r="J70" s="74">
        <v>0</v>
      </c>
      <c r="K70" s="74">
        <v>0</v>
      </c>
      <c r="L70" s="74">
        <v>555431.16</v>
      </c>
      <c r="M70" s="74"/>
    </row>
    <row r="71" spans="1:13" ht="9.9" customHeight="1" x14ac:dyDescent="0.3">
      <c r="A71" s="71" t="s">
        <v>443</v>
      </c>
      <c r="B71" s="69" t="s">
        <v>336</v>
      </c>
      <c r="C71" s="70"/>
      <c r="D71" s="70"/>
      <c r="E71" s="70"/>
      <c r="F71" s="70"/>
      <c r="G71" s="72" t="s">
        <v>444</v>
      </c>
      <c r="H71" s="73"/>
      <c r="I71" s="74">
        <v>120178.97</v>
      </c>
      <c r="J71" s="74">
        <v>0</v>
      </c>
      <c r="K71" s="74">
        <v>0</v>
      </c>
      <c r="L71" s="74">
        <v>120178.97</v>
      </c>
      <c r="M71" s="74"/>
    </row>
    <row r="72" spans="1:13" ht="9.9" customHeight="1" x14ac:dyDescent="0.3">
      <c r="A72" s="71" t="s">
        <v>445</v>
      </c>
      <c r="B72" s="69" t="s">
        <v>336</v>
      </c>
      <c r="C72" s="70"/>
      <c r="D72" s="70"/>
      <c r="E72" s="70"/>
      <c r="F72" s="70"/>
      <c r="G72" s="72" t="s">
        <v>446</v>
      </c>
      <c r="H72" s="73"/>
      <c r="I72" s="74">
        <v>31828.44</v>
      </c>
      <c r="J72" s="74">
        <v>0</v>
      </c>
      <c r="K72" s="74">
        <v>0</v>
      </c>
      <c r="L72" s="74">
        <v>31828.44</v>
      </c>
      <c r="M72" s="74"/>
    </row>
    <row r="73" spans="1:13" ht="9.9" customHeight="1" x14ac:dyDescent="0.3">
      <c r="A73" s="71" t="s">
        <v>447</v>
      </c>
      <c r="B73" s="69" t="s">
        <v>336</v>
      </c>
      <c r="C73" s="70"/>
      <c r="D73" s="70"/>
      <c r="E73" s="70"/>
      <c r="F73" s="70"/>
      <c r="G73" s="72" t="s">
        <v>448</v>
      </c>
      <c r="H73" s="73"/>
      <c r="I73" s="74">
        <v>525406.35</v>
      </c>
      <c r="J73" s="74">
        <v>0</v>
      </c>
      <c r="K73" s="74">
        <v>0</v>
      </c>
      <c r="L73" s="74">
        <v>525406.35</v>
      </c>
      <c r="M73" s="74"/>
    </row>
    <row r="74" spans="1:13" ht="9.9" customHeight="1" x14ac:dyDescent="0.3">
      <c r="A74" s="71" t="s">
        <v>449</v>
      </c>
      <c r="B74" s="69" t="s">
        <v>336</v>
      </c>
      <c r="C74" s="70"/>
      <c r="D74" s="70"/>
      <c r="E74" s="70"/>
      <c r="F74" s="70"/>
      <c r="G74" s="72" t="s">
        <v>450</v>
      </c>
      <c r="H74" s="73"/>
      <c r="I74" s="74">
        <v>9021.5</v>
      </c>
      <c r="J74" s="74">
        <v>0</v>
      </c>
      <c r="K74" s="74">
        <v>0</v>
      </c>
      <c r="L74" s="74">
        <v>9021.5</v>
      </c>
      <c r="M74" s="74"/>
    </row>
    <row r="75" spans="1:13" ht="9.9" customHeight="1" x14ac:dyDescent="0.3">
      <c r="A75" s="71" t="s">
        <v>451</v>
      </c>
      <c r="B75" s="69" t="s">
        <v>336</v>
      </c>
      <c r="C75" s="70"/>
      <c r="D75" s="70"/>
      <c r="E75" s="70"/>
      <c r="F75" s="70"/>
      <c r="G75" s="72" t="s">
        <v>452</v>
      </c>
      <c r="H75" s="73"/>
      <c r="I75" s="74">
        <v>2345610.4500000002</v>
      </c>
      <c r="J75" s="74">
        <v>0</v>
      </c>
      <c r="K75" s="74">
        <v>0</v>
      </c>
      <c r="L75" s="74">
        <v>2345610.4500000002</v>
      </c>
      <c r="M75" s="74"/>
    </row>
    <row r="76" spans="1:13" ht="9.9" customHeight="1" x14ac:dyDescent="0.3">
      <c r="A76" s="71" t="s">
        <v>453</v>
      </c>
      <c r="B76" s="69" t="s">
        <v>336</v>
      </c>
      <c r="C76" s="70"/>
      <c r="D76" s="70"/>
      <c r="E76" s="70"/>
      <c r="F76" s="70"/>
      <c r="G76" s="72" t="s">
        <v>454</v>
      </c>
      <c r="H76" s="73"/>
      <c r="I76" s="74">
        <v>5209890.3499999996</v>
      </c>
      <c r="J76" s="74">
        <v>2235</v>
      </c>
      <c r="K76" s="74">
        <v>0</v>
      </c>
      <c r="L76" s="74">
        <v>5212125.3499999996</v>
      </c>
      <c r="M76" s="74"/>
    </row>
    <row r="77" spans="1:13" ht="9.9" customHeight="1" x14ac:dyDescent="0.3">
      <c r="A77" s="71" t="s">
        <v>455</v>
      </c>
      <c r="B77" s="69" t="s">
        <v>336</v>
      </c>
      <c r="C77" s="70"/>
      <c r="D77" s="70"/>
      <c r="E77" s="70"/>
      <c r="F77" s="70"/>
      <c r="G77" s="72" t="s">
        <v>456</v>
      </c>
      <c r="H77" s="73"/>
      <c r="I77" s="74">
        <v>1212299.67</v>
      </c>
      <c r="J77" s="74">
        <v>0</v>
      </c>
      <c r="K77" s="74">
        <v>0</v>
      </c>
      <c r="L77" s="74">
        <v>1212299.67</v>
      </c>
      <c r="M77" s="74"/>
    </row>
    <row r="78" spans="1:13" ht="9.9" customHeight="1" x14ac:dyDescent="0.3">
      <c r="A78" s="71" t="s">
        <v>457</v>
      </c>
      <c r="B78" s="69" t="s">
        <v>336</v>
      </c>
      <c r="C78" s="70"/>
      <c r="D78" s="70"/>
      <c r="E78" s="70"/>
      <c r="F78" s="70"/>
      <c r="G78" s="72" t="s">
        <v>458</v>
      </c>
      <c r="H78" s="73"/>
      <c r="I78" s="74">
        <v>5297950.66</v>
      </c>
      <c r="J78" s="74">
        <v>0</v>
      </c>
      <c r="K78" s="74">
        <v>0</v>
      </c>
      <c r="L78" s="74">
        <v>5297950.66</v>
      </c>
      <c r="M78" s="74"/>
    </row>
    <row r="79" spans="1:13" ht="9.9" customHeight="1" x14ac:dyDescent="0.3">
      <c r="A79" s="71" t="s">
        <v>459</v>
      </c>
      <c r="B79" s="69" t="s">
        <v>336</v>
      </c>
      <c r="C79" s="70"/>
      <c r="D79" s="70"/>
      <c r="E79" s="70"/>
      <c r="F79" s="70"/>
      <c r="G79" s="72" t="s">
        <v>460</v>
      </c>
      <c r="H79" s="73"/>
      <c r="I79" s="74">
        <v>263138.71999999997</v>
      </c>
      <c r="J79" s="74">
        <v>0</v>
      </c>
      <c r="K79" s="74">
        <v>0</v>
      </c>
      <c r="L79" s="74">
        <v>263138.71999999997</v>
      </c>
      <c r="M79" s="74"/>
    </row>
    <row r="80" spans="1:13" ht="18.899999999999999" customHeight="1" x14ac:dyDescent="0.3">
      <c r="A80" s="71" t="s">
        <v>461</v>
      </c>
      <c r="B80" s="69" t="s">
        <v>336</v>
      </c>
      <c r="C80" s="70"/>
      <c r="D80" s="70"/>
      <c r="E80" s="70"/>
      <c r="F80" s="70"/>
      <c r="G80" s="72" t="s">
        <v>462</v>
      </c>
      <c r="H80" s="73"/>
      <c r="I80" s="74">
        <v>1128703.43</v>
      </c>
      <c r="J80" s="74">
        <v>125717.48</v>
      </c>
      <c r="K80" s="74">
        <v>0</v>
      </c>
      <c r="L80" s="74">
        <v>1254420.9099999999</v>
      </c>
      <c r="M80" s="74"/>
    </row>
    <row r="81" spans="1:13" ht="9.9" customHeight="1" x14ac:dyDescent="0.3">
      <c r="A81" s="71" t="s">
        <v>463</v>
      </c>
      <c r="B81" s="69" t="s">
        <v>336</v>
      </c>
      <c r="C81" s="70"/>
      <c r="D81" s="70"/>
      <c r="E81" s="70"/>
      <c r="F81" s="70"/>
      <c r="G81" s="72" t="s">
        <v>464</v>
      </c>
      <c r="H81" s="73"/>
      <c r="I81" s="74">
        <v>3832172.58</v>
      </c>
      <c r="J81" s="74">
        <v>0</v>
      </c>
      <c r="K81" s="74">
        <v>0</v>
      </c>
      <c r="L81" s="74">
        <v>3832172.58</v>
      </c>
      <c r="M81" s="74"/>
    </row>
    <row r="82" spans="1:13" ht="9.9" customHeight="1" x14ac:dyDescent="0.3">
      <c r="A82" s="71" t="s">
        <v>465</v>
      </c>
      <c r="B82" s="69" t="s">
        <v>336</v>
      </c>
      <c r="C82" s="70"/>
      <c r="D82" s="70"/>
      <c r="E82" s="70"/>
      <c r="F82" s="70"/>
      <c r="G82" s="72" t="s">
        <v>466</v>
      </c>
      <c r="H82" s="73"/>
      <c r="I82" s="74">
        <v>174389.91</v>
      </c>
      <c r="J82" s="74">
        <v>0</v>
      </c>
      <c r="K82" s="74">
        <v>0</v>
      </c>
      <c r="L82" s="74">
        <v>174389.91</v>
      </c>
      <c r="M82" s="74"/>
    </row>
    <row r="83" spans="1:13" ht="9.9" customHeight="1" x14ac:dyDescent="0.3">
      <c r="A83" s="71" t="s">
        <v>467</v>
      </c>
      <c r="B83" s="69" t="s">
        <v>336</v>
      </c>
      <c r="C83" s="70"/>
      <c r="D83" s="70"/>
      <c r="E83" s="70"/>
      <c r="F83" s="70"/>
      <c r="G83" s="72" t="s">
        <v>468</v>
      </c>
      <c r="H83" s="73"/>
      <c r="I83" s="74">
        <v>175563.74</v>
      </c>
      <c r="J83" s="74">
        <v>0</v>
      </c>
      <c r="K83" s="74">
        <v>0</v>
      </c>
      <c r="L83" s="74">
        <v>175563.74</v>
      </c>
      <c r="M83" s="74"/>
    </row>
    <row r="84" spans="1:13" ht="9.9" customHeight="1" x14ac:dyDescent="0.3">
      <c r="A84" s="71" t="s">
        <v>469</v>
      </c>
      <c r="B84" s="69" t="s">
        <v>336</v>
      </c>
      <c r="C84" s="70"/>
      <c r="D84" s="70"/>
      <c r="E84" s="70"/>
      <c r="F84" s="70"/>
      <c r="G84" s="72" t="s">
        <v>470</v>
      </c>
      <c r="H84" s="73"/>
      <c r="I84" s="74">
        <v>69645.5</v>
      </c>
      <c r="J84" s="74">
        <v>0</v>
      </c>
      <c r="K84" s="74">
        <v>0</v>
      </c>
      <c r="L84" s="74">
        <v>69645.5</v>
      </c>
      <c r="M84" s="74"/>
    </row>
    <row r="85" spans="1:13" ht="9.9" customHeight="1" x14ac:dyDescent="0.3">
      <c r="A85" s="75" t="s">
        <v>336</v>
      </c>
      <c r="B85" s="69" t="s">
        <v>336</v>
      </c>
      <c r="C85" s="70"/>
      <c r="D85" s="70"/>
      <c r="E85" s="70"/>
      <c r="F85" s="70"/>
      <c r="G85" s="76" t="s">
        <v>336</v>
      </c>
      <c r="H85" s="77"/>
      <c r="I85" s="78"/>
      <c r="J85" s="78"/>
      <c r="K85" s="78"/>
      <c r="L85" s="78"/>
      <c r="M85" s="78"/>
    </row>
    <row r="86" spans="1:13" ht="9.9" customHeight="1" x14ac:dyDescent="0.3">
      <c r="A86" s="64" t="s">
        <v>475</v>
      </c>
      <c r="B86" s="69" t="s">
        <v>336</v>
      </c>
      <c r="C86" s="70"/>
      <c r="D86" s="70"/>
      <c r="E86" s="65" t="s">
        <v>476</v>
      </c>
      <c r="F86" s="66"/>
      <c r="G86" s="66"/>
      <c r="H86" s="66"/>
      <c r="I86" s="67">
        <v>-25087618.260000002</v>
      </c>
      <c r="J86" s="67">
        <v>0</v>
      </c>
      <c r="K86" s="67">
        <v>130353.79</v>
      </c>
      <c r="L86" s="67">
        <v>-25217972.050000001</v>
      </c>
      <c r="M86" s="67"/>
    </row>
    <row r="87" spans="1:13" ht="9.9" customHeight="1" x14ac:dyDescent="0.3">
      <c r="A87" s="64" t="s">
        <v>477</v>
      </c>
      <c r="B87" s="69" t="s">
        <v>336</v>
      </c>
      <c r="C87" s="70"/>
      <c r="D87" s="70"/>
      <c r="E87" s="70"/>
      <c r="F87" s="65" t="s">
        <v>476</v>
      </c>
      <c r="G87" s="66"/>
      <c r="H87" s="66"/>
      <c r="I87" s="67">
        <v>-25087618.260000002</v>
      </c>
      <c r="J87" s="67">
        <v>0</v>
      </c>
      <c r="K87" s="67">
        <v>130353.79</v>
      </c>
      <c r="L87" s="67">
        <v>-25217972.050000001</v>
      </c>
      <c r="M87" s="67"/>
    </row>
    <row r="88" spans="1:13" ht="9.9" customHeight="1" x14ac:dyDescent="0.3">
      <c r="A88" s="71" t="s">
        <v>478</v>
      </c>
      <c r="B88" s="69" t="s">
        <v>336</v>
      </c>
      <c r="C88" s="70"/>
      <c r="D88" s="70"/>
      <c r="E88" s="70"/>
      <c r="F88" s="70"/>
      <c r="G88" s="72" t="s">
        <v>479</v>
      </c>
      <c r="H88" s="73"/>
      <c r="I88" s="74">
        <v>-1108963.1499999999</v>
      </c>
      <c r="J88" s="74">
        <v>0</v>
      </c>
      <c r="K88" s="74">
        <v>0</v>
      </c>
      <c r="L88" s="74">
        <v>-1108963.1499999999</v>
      </c>
      <c r="M88" s="74"/>
    </row>
    <row r="89" spans="1:13" ht="9.9" customHeight="1" x14ac:dyDescent="0.3">
      <c r="A89" s="71" t="s">
        <v>480</v>
      </c>
      <c r="B89" s="69" t="s">
        <v>336</v>
      </c>
      <c r="C89" s="70"/>
      <c r="D89" s="70"/>
      <c r="E89" s="70"/>
      <c r="F89" s="70"/>
      <c r="G89" s="72" t="s">
        <v>481</v>
      </c>
      <c r="H89" s="73"/>
      <c r="I89" s="74">
        <v>-747460.28</v>
      </c>
      <c r="J89" s="74">
        <v>0</v>
      </c>
      <c r="K89" s="74">
        <v>13712.18</v>
      </c>
      <c r="L89" s="74">
        <v>-761172.46</v>
      </c>
      <c r="M89" s="74"/>
    </row>
    <row r="90" spans="1:13" ht="9.9" customHeight="1" x14ac:dyDescent="0.3">
      <c r="A90" s="71" t="s">
        <v>482</v>
      </c>
      <c r="B90" s="69" t="s">
        <v>336</v>
      </c>
      <c r="C90" s="70"/>
      <c r="D90" s="70"/>
      <c r="E90" s="70"/>
      <c r="F90" s="70"/>
      <c r="G90" s="72" t="s">
        <v>483</v>
      </c>
      <c r="H90" s="73"/>
      <c r="I90" s="74">
        <v>-737490.31</v>
      </c>
      <c r="J90" s="74">
        <v>0</v>
      </c>
      <c r="K90" s="74">
        <v>3743.87</v>
      </c>
      <c r="L90" s="74">
        <v>-741234.18</v>
      </c>
      <c r="M90" s="74"/>
    </row>
    <row r="91" spans="1:13" ht="9.9" customHeight="1" x14ac:dyDescent="0.3">
      <c r="A91" s="71" t="s">
        <v>484</v>
      </c>
      <c r="B91" s="69" t="s">
        <v>336</v>
      </c>
      <c r="C91" s="70"/>
      <c r="D91" s="70"/>
      <c r="E91" s="70"/>
      <c r="F91" s="70"/>
      <c r="G91" s="72" t="s">
        <v>485</v>
      </c>
      <c r="H91" s="73"/>
      <c r="I91" s="74">
        <v>-757501.37</v>
      </c>
      <c r="J91" s="74">
        <v>0</v>
      </c>
      <c r="K91" s="74">
        <v>60.13</v>
      </c>
      <c r="L91" s="74">
        <v>-757561.5</v>
      </c>
      <c r="M91" s="74"/>
    </row>
    <row r="92" spans="1:13" ht="9.9" customHeight="1" x14ac:dyDescent="0.3">
      <c r="A92" s="71" t="s">
        <v>486</v>
      </c>
      <c r="B92" s="69" t="s">
        <v>336</v>
      </c>
      <c r="C92" s="70"/>
      <c r="D92" s="70"/>
      <c r="E92" s="70"/>
      <c r="F92" s="70"/>
      <c r="G92" s="72" t="s">
        <v>487</v>
      </c>
      <c r="H92" s="73"/>
      <c r="I92" s="74">
        <v>-1864854.61</v>
      </c>
      <c r="J92" s="74">
        <v>0</v>
      </c>
      <c r="K92" s="74">
        <v>530.82000000000005</v>
      </c>
      <c r="L92" s="74">
        <v>-1865385.43</v>
      </c>
      <c r="M92" s="74"/>
    </row>
    <row r="93" spans="1:13" ht="9.9" customHeight="1" x14ac:dyDescent="0.3">
      <c r="A93" s="71" t="s">
        <v>488</v>
      </c>
      <c r="B93" s="69" t="s">
        <v>336</v>
      </c>
      <c r="C93" s="70"/>
      <c r="D93" s="70"/>
      <c r="E93" s="70"/>
      <c r="F93" s="70"/>
      <c r="G93" s="72" t="s">
        <v>489</v>
      </c>
      <c r="H93" s="73"/>
      <c r="I93" s="74">
        <v>-45219.31</v>
      </c>
      <c r="J93" s="74">
        <v>0</v>
      </c>
      <c r="K93" s="74">
        <v>653.75</v>
      </c>
      <c r="L93" s="74">
        <v>-45873.06</v>
      </c>
      <c r="M93" s="74"/>
    </row>
    <row r="94" spans="1:13" ht="9.9" customHeight="1" x14ac:dyDescent="0.3">
      <c r="A94" s="71" t="s">
        <v>490</v>
      </c>
      <c r="B94" s="69" t="s">
        <v>336</v>
      </c>
      <c r="C94" s="70"/>
      <c r="D94" s="70"/>
      <c r="E94" s="70"/>
      <c r="F94" s="70"/>
      <c r="G94" s="72" t="s">
        <v>491</v>
      </c>
      <c r="H94" s="73"/>
      <c r="I94" s="74">
        <v>-349369.11</v>
      </c>
      <c r="J94" s="74">
        <v>0</v>
      </c>
      <c r="K94" s="74">
        <v>50.95</v>
      </c>
      <c r="L94" s="74">
        <v>-349420.06</v>
      </c>
      <c r="M94" s="74"/>
    </row>
    <row r="95" spans="1:13" ht="9.9" customHeight="1" x14ac:dyDescent="0.3">
      <c r="A95" s="71" t="s">
        <v>492</v>
      </c>
      <c r="B95" s="69" t="s">
        <v>336</v>
      </c>
      <c r="C95" s="70"/>
      <c r="D95" s="70"/>
      <c r="E95" s="70"/>
      <c r="F95" s="70"/>
      <c r="G95" s="72" t="s">
        <v>493</v>
      </c>
      <c r="H95" s="73"/>
      <c r="I95" s="74">
        <v>-47853.79</v>
      </c>
      <c r="J95" s="74">
        <v>0</v>
      </c>
      <c r="K95" s="74">
        <v>17.5</v>
      </c>
      <c r="L95" s="74">
        <v>-47871.29</v>
      </c>
      <c r="M95" s="74"/>
    </row>
    <row r="96" spans="1:13" ht="9.9" customHeight="1" x14ac:dyDescent="0.3">
      <c r="A96" s="71" t="s">
        <v>494</v>
      </c>
      <c r="B96" s="69" t="s">
        <v>336</v>
      </c>
      <c r="C96" s="70"/>
      <c r="D96" s="70"/>
      <c r="E96" s="70"/>
      <c r="F96" s="70"/>
      <c r="G96" s="72" t="s">
        <v>495</v>
      </c>
      <c r="H96" s="73"/>
      <c r="I96" s="74">
        <v>-601566.87</v>
      </c>
      <c r="J96" s="74">
        <v>0</v>
      </c>
      <c r="K96" s="74">
        <v>0</v>
      </c>
      <c r="L96" s="74">
        <v>-601566.87</v>
      </c>
      <c r="M96" s="74"/>
    </row>
    <row r="97" spans="1:13" ht="9.9" customHeight="1" x14ac:dyDescent="0.3">
      <c r="A97" s="71" t="s">
        <v>496</v>
      </c>
      <c r="B97" s="69" t="s">
        <v>336</v>
      </c>
      <c r="C97" s="70"/>
      <c r="D97" s="70"/>
      <c r="E97" s="70"/>
      <c r="F97" s="70"/>
      <c r="G97" s="72" t="s">
        <v>497</v>
      </c>
      <c r="H97" s="73"/>
      <c r="I97" s="74">
        <v>-528441.68999999994</v>
      </c>
      <c r="J97" s="74">
        <v>0</v>
      </c>
      <c r="K97" s="74">
        <v>466.65</v>
      </c>
      <c r="L97" s="74">
        <v>-528908.34</v>
      </c>
      <c r="M97" s="74"/>
    </row>
    <row r="98" spans="1:13" ht="9.9" customHeight="1" x14ac:dyDescent="0.3">
      <c r="A98" s="71" t="s">
        <v>498</v>
      </c>
      <c r="B98" s="69" t="s">
        <v>336</v>
      </c>
      <c r="C98" s="70"/>
      <c r="D98" s="70"/>
      <c r="E98" s="70"/>
      <c r="F98" s="70"/>
      <c r="G98" s="72" t="s">
        <v>499</v>
      </c>
      <c r="H98" s="73"/>
      <c r="I98" s="74">
        <v>-120178.97</v>
      </c>
      <c r="J98" s="74">
        <v>0</v>
      </c>
      <c r="K98" s="74">
        <v>0</v>
      </c>
      <c r="L98" s="74">
        <v>-120178.97</v>
      </c>
      <c r="M98" s="74"/>
    </row>
    <row r="99" spans="1:13" ht="9.9" customHeight="1" x14ac:dyDescent="0.3">
      <c r="A99" s="71" t="s">
        <v>500</v>
      </c>
      <c r="B99" s="69" t="s">
        <v>336</v>
      </c>
      <c r="C99" s="70"/>
      <c r="D99" s="70"/>
      <c r="E99" s="70"/>
      <c r="F99" s="70"/>
      <c r="G99" s="72" t="s">
        <v>501</v>
      </c>
      <c r="H99" s="73"/>
      <c r="I99" s="74">
        <v>-31828.44</v>
      </c>
      <c r="J99" s="74">
        <v>0</v>
      </c>
      <c r="K99" s="74">
        <v>0</v>
      </c>
      <c r="L99" s="74">
        <v>-31828.44</v>
      </c>
      <c r="M99" s="74"/>
    </row>
    <row r="100" spans="1:13" ht="9.9" customHeight="1" x14ac:dyDescent="0.3">
      <c r="A100" s="71" t="s">
        <v>502</v>
      </c>
      <c r="B100" s="69" t="s">
        <v>336</v>
      </c>
      <c r="C100" s="70"/>
      <c r="D100" s="70"/>
      <c r="E100" s="70"/>
      <c r="F100" s="70"/>
      <c r="G100" s="72" t="s">
        <v>503</v>
      </c>
      <c r="H100" s="73"/>
      <c r="I100" s="74">
        <v>-525406.35</v>
      </c>
      <c r="J100" s="74">
        <v>0</v>
      </c>
      <c r="K100" s="74">
        <v>0</v>
      </c>
      <c r="L100" s="74">
        <v>-525406.35</v>
      </c>
      <c r="M100" s="74"/>
    </row>
    <row r="101" spans="1:13" ht="9.9" customHeight="1" x14ac:dyDescent="0.3">
      <c r="A101" s="71" t="s">
        <v>504</v>
      </c>
      <c r="B101" s="69" t="s">
        <v>336</v>
      </c>
      <c r="C101" s="70"/>
      <c r="D101" s="70"/>
      <c r="E101" s="70"/>
      <c r="F101" s="70"/>
      <c r="G101" s="72" t="s">
        <v>505</v>
      </c>
      <c r="H101" s="73"/>
      <c r="I101" s="74">
        <v>-9021.5</v>
      </c>
      <c r="J101" s="74">
        <v>0</v>
      </c>
      <c r="K101" s="74">
        <v>0</v>
      </c>
      <c r="L101" s="74">
        <v>-9021.5</v>
      </c>
      <c r="M101" s="74"/>
    </row>
    <row r="102" spans="1:13" ht="9.9" customHeight="1" x14ac:dyDescent="0.3">
      <c r="A102" s="71" t="s">
        <v>506</v>
      </c>
      <c r="B102" s="69" t="s">
        <v>336</v>
      </c>
      <c r="C102" s="70"/>
      <c r="D102" s="70"/>
      <c r="E102" s="70"/>
      <c r="F102" s="70"/>
      <c r="G102" s="72" t="s">
        <v>507</v>
      </c>
      <c r="H102" s="73"/>
      <c r="I102" s="74">
        <v>-2177449.38</v>
      </c>
      <c r="J102" s="74">
        <v>0</v>
      </c>
      <c r="K102" s="74">
        <v>17185.310000000001</v>
      </c>
      <c r="L102" s="74">
        <v>-2194634.69</v>
      </c>
      <c r="M102" s="74"/>
    </row>
    <row r="103" spans="1:13" ht="9.9" customHeight="1" x14ac:dyDescent="0.3">
      <c r="A103" s="71" t="s">
        <v>508</v>
      </c>
      <c r="B103" s="69" t="s">
        <v>336</v>
      </c>
      <c r="C103" s="70"/>
      <c r="D103" s="70"/>
      <c r="E103" s="70"/>
      <c r="F103" s="70"/>
      <c r="G103" s="72" t="s">
        <v>509</v>
      </c>
      <c r="H103" s="73"/>
      <c r="I103" s="74">
        <v>-4708308.25</v>
      </c>
      <c r="J103" s="74">
        <v>0</v>
      </c>
      <c r="K103" s="74">
        <v>28922.93</v>
      </c>
      <c r="L103" s="74">
        <v>-4737231.18</v>
      </c>
      <c r="M103" s="74"/>
    </row>
    <row r="104" spans="1:13" ht="9.9" customHeight="1" x14ac:dyDescent="0.3">
      <c r="A104" s="71" t="s">
        <v>510</v>
      </c>
      <c r="B104" s="69" t="s">
        <v>336</v>
      </c>
      <c r="C104" s="70"/>
      <c r="D104" s="70"/>
      <c r="E104" s="70"/>
      <c r="F104" s="70"/>
      <c r="G104" s="72" t="s">
        <v>511</v>
      </c>
      <c r="H104" s="73"/>
      <c r="I104" s="74">
        <v>-1159325.8</v>
      </c>
      <c r="J104" s="74">
        <v>0</v>
      </c>
      <c r="K104" s="74">
        <v>1637.06</v>
      </c>
      <c r="L104" s="74">
        <v>-1160962.8600000001</v>
      </c>
      <c r="M104" s="74"/>
    </row>
    <row r="105" spans="1:13" ht="9.9" customHeight="1" x14ac:dyDescent="0.3">
      <c r="A105" s="71" t="s">
        <v>512</v>
      </c>
      <c r="B105" s="69" t="s">
        <v>336</v>
      </c>
      <c r="C105" s="70"/>
      <c r="D105" s="70"/>
      <c r="E105" s="70"/>
      <c r="F105" s="70"/>
      <c r="G105" s="72" t="s">
        <v>513</v>
      </c>
      <c r="H105" s="73"/>
      <c r="I105" s="74">
        <v>-5282905.6900000004</v>
      </c>
      <c r="J105" s="74">
        <v>0</v>
      </c>
      <c r="K105" s="74">
        <v>570.23</v>
      </c>
      <c r="L105" s="74">
        <v>-5283475.92</v>
      </c>
      <c r="M105" s="74"/>
    </row>
    <row r="106" spans="1:13" ht="9.9" customHeight="1" x14ac:dyDescent="0.3">
      <c r="A106" s="71" t="s">
        <v>514</v>
      </c>
      <c r="B106" s="69" t="s">
        <v>336</v>
      </c>
      <c r="C106" s="70"/>
      <c r="D106" s="70"/>
      <c r="E106" s="70"/>
      <c r="F106" s="70"/>
      <c r="G106" s="72" t="s">
        <v>515</v>
      </c>
      <c r="H106" s="73"/>
      <c r="I106" s="74">
        <v>-155099.34</v>
      </c>
      <c r="J106" s="74">
        <v>0</v>
      </c>
      <c r="K106" s="74">
        <v>4469.75</v>
      </c>
      <c r="L106" s="74">
        <v>-159569.09</v>
      </c>
      <c r="M106" s="74"/>
    </row>
    <row r="107" spans="1:13" ht="18.899999999999999" customHeight="1" x14ac:dyDescent="0.3">
      <c r="A107" s="71" t="s">
        <v>516</v>
      </c>
      <c r="B107" s="69" t="s">
        <v>336</v>
      </c>
      <c r="C107" s="70"/>
      <c r="D107" s="70"/>
      <c r="E107" s="70"/>
      <c r="F107" s="70"/>
      <c r="G107" s="72" t="s">
        <v>517</v>
      </c>
      <c r="H107" s="73"/>
      <c r="I107" s="74">
        <v>-108682.93</v>
      </c>
      <c r="J107" s="74">
        <v>0</v>
      </c>
      <c r="K107" s="74">
        <v>51272.65</v>
      </c>
      <c r="L107" s="74">
        <v>-159955.57999999999</v>
      </c>
      <c r="M107" s="74"/>
    </row>
    <row r="108" spans="1:13" ht="9.9" customHeight="1" x14ac:dyDescent="0.3">
      <c r="A108" s="71" t="s">
        <v>518</v>
      </c>
      <c r="B108" s="69" t="s">
        <v>336</v>
      </c>
      <c r="C108" s="70"/>
      <c r="D108" s="70"/>
      <c r="E108" s="70"/>
      <c r="F108" s="70"/>
      <c r="G108" s="72" t="s">
        <v>519</v>
      </c>
      <c r="H108" s="73"/>
      <c r="I108" s="74">
        <v>-3832172.58</v>
      </c>
      <c r="J108" s="74">
        <v>0</v>
      </c>
      <c r="K108" s="74">
        <v>0</v>
      </c>
      <c r="L108" s="74">
        <v>-3832172.58</v>
      </c>
      <c r="M108" s="74"/>
    </row>
    <row r="109" spans="1:13" ht="9.9" customHeight="1" x14ac:dyDescent="0.3">
      <c r="A109" s="71" t="s">
        <v>520</v>
      </c>
      <c r="B109" s="69" t="s">
        <v>336</v>
      </c>
      <c r="C109" s="70"/>
      <c r="D109" s="70"/>
      <c r="E109" s="70"/>
      <c r="F109" s="70"/>
      <c r="G109" s="72" t="s">
        <v>521</v>
      </c>
      <c r="H109" s="73"/>
      <c r="I109" s="74">
        <v>-161200.72</v>
      </c>
      <c r="J109" s="74">
        <v>0</v>
      </c>
      <c r="K109" s="74">
        <v>2962.24</v>
      </c>
      <c r="L109" s="74">
        <v>-164162.96</v>
      </c>
      <c r="M109" s="74"/>
    </row>
    <row r="110" spans="1:13" ht="9.9" customHeight="1" x14ac:dyDescent="0.3">
      <c r="A110" s="71" t="s">
        <v>522</v>
      </c>
      <c r="B110" s="69" t="s">
        <v>336</v>
      </c>
      <c r="C110" s="70"/>
      <c r="D110" s="70"/>
      <c r="E110" s="70"/>
      <c r="F110" s="70"/>
      <c r="G110" s="72" t="s">
        <v>523</v>
      </c>
      <c r="H110" s="73"/>
      <c r="I110" s="74">
        <v>-21837.25</v>
      </c>
      <c r="J110" s="74">
        <v>0</v>
      </c>
      <c r="K110" s="74">
        <v>2982.17</v>
      </c>
      <c r="L110" s="74">
        <v>-24819.42</v>
      </c>
      <c r="M110" s="74"/>
    </row>
    <row r="111" spans="1:13" ht="9.9" customHeight="1" x14ac:dyDescent="0.3">
      <c r="A111" s="71" t="s">
        <v>524</v>
      </c>
      <c r="B111" s="69" t="s">
        <v>336</v>
      </c>
      <c r="C111" s="70"/>
      <c r="D111" s="70"/>
      <c r="E111" s="70"/>
      <c r="F111" s="70"/>
      <c r="G111" s="72" t="s">
        <v>525</v>
      </c>
      <c r="H111" s="73"/>
      <c r="I111" s="74">
        <v>-5480.57</v>
      </c>
      <c r="J111" s="74">
        <v>0</v>
      </c>
      <c r="K111" s="74">
        <v>1115.5999999999999</v>
      </c>
      <c r="L111" s="74">
        <v>-6596.17</v>
      </c>
      <c r="M111" s="74"/>
    </row>
    <row r="112" spans="1:13" ht="9.9" customHeight="1" x14ac:dyDescent="0.3">
      <c r="A112" s="75" t="s">
        <v>336</v>
      </c>
      <c r="B112" s="69" t="s">
        <v>336</v>
      </c>
      <c r="C112" s="70"/>
      <c r="D112" s="70"/>
      <c r="E112" s="70"/>
      <c r="F112" s="70"/>
      <c r="G112" s="76" t="s">
        <v>336</v>
      </c>
      <c r="H112" s="77"/>
      <c r="I112" s="78"/>
      <c r="J112" s="78"/>
      <c r="K112" s="78"/>
      <c r="L112" s="78"/>
      <c r="M112" s="78"/>
    </row>
    <row r="113" spans="1:13" ht="9.9" customHeight="1" x14ac:dyDescent="0.3">
      <c r="A113" s="64" t="s">
        <v>526</v>
      </c>
      <c r="B113" s="69" t="s">
        <v>336</v>
      </c>
      <c r="C113" s="70"/>
      <c r="D113" s="70"/>
      <c r="E113" s="65" t="s">
        <v>527</v>
      </c>
      <c r="F113" s="66"/>
      <c r="G113" s="66"/>
      <c r="H113" s="66"/>
      <c r="I113" s="67">
        <v>12433.35</v>
      </c>
      <c r="J113" s="67">
        <v>0</v>
      </c>
      <c r="K113" s="67">
        <v>688.45</v>
      </c>
      <c r="L113" s="67">
        <v>11744.9</v>
      </c>
      <c r="M113" s="67"/>
    </row>
    <row r="114" spans="1:13" ht="9.9" customHeight="1" x14ac:dyDescent="0.3">
      <c r="A114" s="64" t="s">
        <v>528</v>
      </c>
      <c r="B114" s="69" t="s">
        <v>336</v>
      </c>
      <c r="C114" s="70"/>
      <c r="D114" s="70"/>
      <c r="E114" s="70"/>
      <c r="F114" s="65" t="s">
        <v>527</v>
      </c>
      <c r="G114" s="66"/>
      <c r="H114" s="66"/>
      <c r="I114" s="67">
        <v>539838.66</v>
      </c>
      <c r="J114" s="67">
        <v>0</v>
      </c>
      <c r="K114" s="67">
        <v>0</v>
      </c>
      <c r="L114" s="67">
        <v>539838.66</v>
      </c>
      <c r="M114" s="67"/>
    </row>
    <row r="115" spans="1:13" ht="9.9" customHeight="1" x14ac:dyDescent="0.3">
      <c r="A115" s="71" t="s">
        <v>529</v>
      </c>
      <c r="B115" s="69" t="s">
        <v>336</v>
      </c>
      <c r="C115" s="70"/>
      <c r="D115" s="70"/>
      <c r="E115" s="70"/>
      <c r="F115" s="70"/>
      <c r="G115" s="72" t="s">
        <v>530</v>
      </c>
      <c r="H115" s="73"/>
      <c r="I115" s="74">
        <v>416520.66</v>
      </c>
      <c r="J115" s="74">
        <v>0</v>
      </c>
      <c r="K115" s="74">
        <v>0</v>
      </c>
      <c r="L115" s="74">
        <v>416520.66</v>
      </c>
      <c r="M115" s="74"/>
    </row>
    <row r="116" spans="1:13" ht="9.9" customHeight="1" x14ac:dyDescent="0.3">
      <c r="A116" s="71" t="s">
        <v>531</v>
      </c>
      <c r="B116" s="69" t="s">
        <v>336</v>
      </c>
      <c r="C116" s="70"/>
      <c r="D116" s="70"/>
      <c r="E116" s="70"/>
      <c r="F116" s="70"/>
      <c r="G116" s="72" t="s">
        <v>532</v>
      </c>
      <c r="H116" s="73"/>
      <c r="I116" s="74">
        <v>113798</v>
      </c>
      <c r="J116" s="74">
        <v>0</v>
      </c>
      <c r="K116" s="74">
        <v>0</v>
      </c>
      <c r="L116" s="74">
        <v>113798</v>
      </c>
      <c r="M116" s="74"/>
    </row>
    <row r="117" spans="1:13" ht="9.9" customHeight="1" x14ac:dyDescent="0.3">
      <c r="A117" s="71" t="s">
        <v>533</v>
      </c>
      <c r="B117" s="69" t="s">
        <v>336</v>
      </c>
      <c r="C117" s="70"/>
      <c r="D117" s="70"/>
      <c r="E117" s="70"/>
      <c r="F117" s="70"/>
      <c r="G117" s="72" t="s">
        <v>534</v>
      </c>
      <c r="H117" s="73"/>
      <c r="I117" s="74">
        <v>9520</v>
      </c>
      <c r="J117" s="74">
        <v>0</v>
      </c>
      <c r="K117" s="74">
        <v>0</v>
      </c>
      <c r="L117" s="74">
        <v>9520</v>
      </c>
      <c r="M117" s="74"/>
    </row>
    <row r="118" spans="1:13" ht="9.9" customHeight="1" x14ac:dyDescent="0.3">
      <c r="A118" s="75" t="s">
        <v>336</v>
      </c>
      <c r="B118" s="69" t="s">
        <v>336</v>
      </c>
      <c r="C118" s="70"/>
      <c r="D118" s="70"/>
      <c r="E118" s="70"/>
      <c r="F118" s="70"/>
      <c r="G118" s="76" t="s">
        <v>336</v>
      </c>
      <c r="H118" s="77"/>
      <c r="I118" s="78"/>
      <c r="J118" s="78"/>
      <c r="K118" s="78"/>
      <c r="L118" s="78"/>
      <c r="M118" s="78"/>
    </row>
    <row r="119" spans="1:13" ht="9.9" customHeight="1" x14ac:dyDescent="0.3">
      <c r="A119" s="64" t="s">
        <v>535</v>
      </c>
      <c r="B119" s="69" t="s">
        <v>336</v>
      </c>
      <c r="C119" s="70"/>
      <c r="D119" s="70"/>
      <c r="E119" s="70"/>
      <c r="F119" s="65" t="s">
        <v>536</v>
      </c>
      <c r="G119" s="66"/>
      <c r="H119" s="66"/>
      <c r="I119" s="67">
        <v>-527405.31000000006</v>
      </c>
      <c r="J119" s="67">
        <v>0</v>
      </c>
      <c r="K119" s="67">
        <v>688.45</v>
      </c>
      <c r="L119" s="67">
        <v>-528093.76</v>
      </c>
      <c r="M119" s="67"/>
    </row>
    <row r="120" spans="1:13" ht="9.9" customHeight="1" x14ac:dyDescent="0.3">
      <c r="A120" s="71" t="s">
        <v>537</v>
      </c>
      <c r="B120" s="69" t="s">
        <v>336</v>
      </c>
      <c r="C120" s="70"/>
      <c r="D120" s="70"/>
      <c r="E120" s="70"/>
      <c r="F120" s="70"/>
      <c r="G120" s="72" t="s">
        <v>538</v>
      </c>
      <c r="H120" s="73"/>
      <c r="I120" s="74">
        <v>-404087.31</v>
      </c>
      <c r="J120" s="74">
        <v>0</v>
      </c>
      <c r="K120" s="74">
        <v>688.45</v>
      </c>
      <c r="L120" s="74">
        <v>-404775.76</v>
      </c>
      <c r="M120" s="74"/>
    </row>
    <row r="121" spans="1:13" ht="9.9" customHeight="1" x14ac:dyDescent="0.3">
      <c r="A121" s="71" t="s">
        <v>539</v>
      </c>
      <c r="B121" s="69" t="s">
        <v>336</v>
      </c>
      <c r="C121" s="70"/>
      <c r="D121" s="70"/>
      <c r="E121" s="70"/>
      <c r="F121" s="70"/>
      <c r="G121" s="72" t="s">
        <v>540</v>
      </c>
      <c r="H121" s="73"/>
      <c r="I121" s="74">
        <v>-9520</v>
      </c>
      <c r="J121" s="74">
        <v>0</v>
      </c>
      <c r="K121" s="74">
        <v>0</v>
      </c>
      <c r="L121" s="74">
        <v>-9520</v>
      </c>
      <c r="M121" s="74"/>
    </row>
    <row r="122" spans="1:13" ht="9.9" customHeight="1" x14ac:dyDescent="0.3">
      <c r="A122" s="71" t="s">
        <v>541</v>
      </c>
      <c r="B122" s="69" t="s">
        <v>336</v>
      </c>
      <c r="C122" s="70"/>
      <c r="D122" s="70"/>
      <c r="E122" s="70"/>
      <c r="F122" s="70"/>
      <c r="G122" s="72" t="s">
        <v>542</v>
      </c>
      <c r="H122" s="73"/>
      <c r="I122" s="74">
        <v>-113798</v>
      </c>
      <c r="J122" s="74">
        <v>0</v>
      </c>
      <c r="K122" s="74">
        <v>0</v>
      </c>
      <c r="L122" s="74">
        <v>-113798</v>
      </c>
      <c r="M122" s="74"/>
    </row>
    <row r="123" spans="1:13" ht="9.9" customHeight="1" x14ac:dyDescent="0.3">
      <c r="A123" s="75" t="s">
        <v>336</v>
      </c>
      <c r="B123" s="69" t="s">
        <v>336</v>
      </c>
      <c r="C123" s="70"/>
      <c r="D123" s="70"/>
      <c r="E123" s="70"/>
      <c r="F123" s="70"/>
      <c r="G123" s="76" t="s">
        <v>336</v>
      </c>
      <c r="H123" s="77"/>
      <c r="I123" s="78"/>
      <c r="J123" s="78"/>
      <c r="K123" s="78"/>
      <c r="L123" s="78"/>
      <c r="M123" s="78"/>
    </row>
    <row r="124" spans="1:13" ht="9.9" customHeight="1" x14ac:dyDescent="0.3">
      <c r="A124" s="64" t="s">
        <v>543</v>
      </c>
      <c r="B124" s="69" t="s">
        <v>336</v>
      </c>
      <c r="C124" s="70"/>
      <c r="D124" s="70"/>
      <c r="E124" s="65" t="s">
        <v>544</v>
      </c>
      <c r="F124" s="66"/>
      <c r="G124" s="66"/>
      <c r="H124" s="66"/>
      <c r="I124" s="67">
        <v>81598</v>
      </c>
      <c r="J124" s="67">
        <v>0</v>
      </c>
      <c r="K124" s="67">
        <v>0</v>
      </c>
      <c r="L124" s="67">
        <v>81598</v>
      </c>
      <c r="M124" s="67"/>
    </row>
    <row r="125" spans="1:13" ht="9.9" customHeight="1" x14ac:dyDescent="0.3">
      <c r="A125" s="64" t="s">
        <v>545</v>
      </c>
      <c r="B125" s="69" t="s">
        <v>336</v>
      </c>
      <c r="C125" s="70"/>
      <c r="D125" s="70"/>
      <c r="E125" s="70"/>
      <c r="F125" s="65" t="s">
        <v>544</v>
      </c>
      <c r="G125" s="66"/>
      <c r="H125" s="66"/>
      <c r="I125" s="67">
        <v>81598</v>
      </c>
      <c r="J125" s="67">
        <v>0</v>
      </c>
      <c r="K125" s="67">
        <v>0</v>
      </c>
      <c r="L125" s="67">
        <v>81598</v>
      </c>
      <c r="M125" s="67"/>
    </row>
    <row r="126" spans="1:13" ht="9.9" customHeight="1" x14ac:dyDescent="0.3">
      <c r="A126" s="71" t="s">
        <v>546</v>
      </c>
      <c r="B126" s="69" t="s">
        <v>336</v>
      </c>
      <c r="C126" s="70"/>
      <c r="D126" s="70"/>
      <c r="E126" s="70"/>
      <c r="F126" s="70"/>
      <c r="G126" s="72" t="s">
        <v>547</v>
      </c>
      <c r="H126" s="73"/>
      <c r="I126" s="74">
        <v>81598</v>
      </c>
      <c r="J126" s="74">
        <v>0</v>
      </c>
      <c r="K126" s="74">
        <v>0</v>
      </c>
      <c r="L126" s="74">
        <v>81598</v>
      </c>
      <c r="M126" s="74"/>
    </row>
    <row r="127" spans="1:13" ht="9.9" customHeight="1" x14ac:dyDescent="0.3">
      <c r="A127" s="75" t="s">
        <v>336</v>
      </c>
      <c r="B127" s="69" t="s">
        <v>336</v>
      </c>
      <c r="C127" s="70"/>
      <c r="D127" s="70"/>
      <c r="E127" s="70"/>
      <c r="F127" s="70"/>
      <c r="G127" s="76" t="s">
        <v>336</v>
      </c>
      <c r="H127" s="77"/>
      <c r="I127" s="78"/>
      <c r="J127" s="78"/>
      <c r="K127" s="78"/>
      <c r="L127" s="78"/>
      <c r="M127" s="78"/>
    </row>
    <row r="128" spans="1:13" ht="9.9" customHeight="1" x14ac:dyDescent="0.3">
      <c r="A128" s="64" t="s">
        <v>548</v>
      </c>
      <c r="B128" s="69" t="s">
        <v>336</v>
      </c>
      <c r="C128" s="70"/>
      <c r="D128" s="65" t="s">
        <v>549</v>
      </c>
      <c r="E128" s="66"/>
      <c r="F128" s="66"/>
      <c r="G128" s="66"/>
      <c r="H128" s="66"/>
      <c r="I128" s="67">
        <v>9654554.6899999995</v>
      </c>
      <c r="J128" s="67">
        <v>0</v>
      </c>
      <c r="K128" s="67">
        <v>0</v>
      </c>
      <c r="L128" s="67">
        <v>9654554.6899999995</v>
      </c>
      <c r="M128" s="67"/>
    </row>
    <row r="129" spans="1:13" ht="9.9" customHeight="1" x14ac:dyDescent="0.3">
      <c r="A129" s="64" t="s">
        <v>550</v>
      </c>
      <c r="B129" s="69" t="s">
        <v>336</v>
      </c>
      <c r="C129" s="70"/>
      <c r="D129" s="70"/>
      <c r="E129" s="65" t="s">
        <v>549</v>
      </c>
      <c r="F129" s="66"/>
      <c r="G129" s="66"/>
      <c r="H129" s="66"/>
      <c r="I129" s="67">
        <v>9654554.6899999995</v>
      </c>
      <c r="J129" s="67">
        <v>0</v>
      </c>
      <c r="K129" s="67">
        <v>0</v>
      </c>
      <c r="L129" s="67">
        <v>9654554.6899999995</v>
      </c>
      <c r="M129" s="67"/>
    </row>
    <row r="130" spans="1:13" ht="9.9" customHeight="1" x14ac:dyDescent="0.3">
      <c r="A130" s="64" t="s">
        <v>551</v>
      </c>
      <c r="B130" s="69" t="s">
        <v>336</v>
      </c>
      <c r="C130" s="70"/>
      <c r="D130" s="70"/>
      <c r="E130" s="70"/>
      <c r="F130" s="65" t="s">
        <v>552</v>
      </c>
      <c r="G130" s="66"/>
      <c r="H130" s="66"/>
      <c r="I130" s="67">
        <v>9654554.6899999995</v>
      </c>
      <c r="J130" s="67">
        <v>0</v>
      </c>
      <c r="K130" s="67">
        <v>0</v>
      </c>
      <c r="L130" s="67">
        <v>9654554.6899999995</v>
      </c>
      <c r="M130" s="67"/>
    </row>
    <row r="131" spans="1:13" ht="9.9" customHeight="1" x14ac:dyDescent="0.3">
      <c r="A131" s="71" t="s">
        <v>553</v>
      </c>
      <c r="B131" s="69" t="s">
        <v>336</v>
      </c>
      <c r="C131" s="70"/>
      <c r="D131" s="70"/>
      <c r="E131" s="70"/>
      <c r="F131" s="70"/>
      <c r="G131" s="72" t="s">
        <v>432</v>
      </c>
      <c r="H131" s="73"/>
      <c r="I131" s="74">
        <v>29585</v>
      </c>
      <c r="J131" s="74">
        <v>0</v>
      </c>
      <c r="K131" s="74">
        <v>0</v>
      </c>
      <c r="L131" s="74">
        <v>29585</v>
      </c>
      <c r="M131" s="74"/>
    </row>
    <row r="132" spans="1:13" ht="9.9" customHeight="1" x14ac:dyDescent="0.3">
      <c r="A132" s="71" t="s">
        <v>554</v>
      </c>
      <c r="B132" s="69" t="s">
        <v>336</v>
      </c>
      <c r="C132" s="70"/>
      <c r="D132" s="70"/>
      <c r="E132" s="70"/>
      <c r="F132" s="70"/>
      <c r="G132" s="72" t="s">
        <v>555</v>
      </c>
      <c r="H132" s="73"/>
      <c r="I132" s="74">
        <v>1267564.69</v>
      </c>
      <c r="J132" s="74">
        <v>0</v>
      </c>
      <c r="K132" s="74">
        <v>0</v>
      </c>
      <c r="L132" s="74">
        <v>1267564.69</v>
      </c>
      <c r="M132" s="74"/>
    </row>
    <row r="133" spans="1:13" ht="9.9" customHeight="1" x14ac:dyDescent="0.3">
      <c r="A133" s="71" t="s">
        <v>556</v>
      </c>
      <c r="B133" s="69" t="s">
        <v>336</v>
      </c>
      <c r="C133" s="70"/>
      <c r="D133" s="70"/>
      <c r="E133" s="70"/>
      <c r="F133" s="70"/>
      <c r="G133" s="72" t="s">
        <v>557</v>
      </c>
      <c r="H133" s="73"/>
      <c r="I133" s="74">
        <v>35000</v>
      </c>
      <c r="J133" s="74">
        <v>0</v>
      </c>
      <c r="K133" s="74">
        <v>0</v>
      </c>
      <c r="L133" s="74">
        <v>35000</v>
      </c>
      <c r="M133" s="74"/>
    </row>
    <row r="134" spans="1:13" ht="9.9" customHeight="1" x14ac:dyDescent="0.3">
      <c r="A134" s="71" t="s">
        <v>558</v>
      </c>
      <c r="B134" s="69" t="s">
        <v>336</v>
      </c>
      <c r="C134" s="70"/>
      <c r="D134" s="70"/>
      <c r="E134" s="70"/>
      <c r="F134" s="70"/>
      <c r="G134" s="72" t="s">
        <v>559</v>
      </c>
      <c r="H134" s="73"/>
      <c r="I134" s="74">
        <v>150000</v>
      </c>
      <c r="J134" s="74">
        <v>0</v>
      </c>
      <c r="K134" s="74">
        <v>0</v>
      </c>
      <c r="L134" s="74">
        <v>150000</v>
      </c>
      <c r="M134" s="74"/>
    </row>
    <row r="135" spans="1:13" ht="9.9" customHeight="1" x14ac:dyDescent="0.3">
      <c r="A135" s="71" t="s">
        <v>560</v>
      </c>
      <c r="B135" s="69" t="s">
        <v>336</v>
      </c>
      <c r="C135" s="70"/>
      <c r="D135" s="70"/>
      <c r="E135" s="70"/>
      <c r="F135" s="70"/>
      <c r="G135" s="72" t="s">
        <v>561</v>
      </c>
      <c r="H135" s="73"/>
      <c r="I135" s="74">
        <v>8172405</v>
      </c>
      <c r="J135" s="74">
        <v>0</v>
      </c>
      <c r="K135" s="74">
        <v>0</v>
      </c>
      <c r="L135" s="74">
        <v>8172405</v>
      </c>
      <c r="M135" s="74"/>
    </row>
    <row r="136" spans="1:13" ht="9.9" customHeight="1" x14ac:dyDescent="0.3">
      <c r="A136" s="75" t="s">
        <v>336</v>
      </c>
      <c r="B136" s="69" t="s">
        <v>336</v>
      </c>
      <c r="C136" s="70"/>
      <c r="D136" s="70"/>
      <c r="E136" s="70"/>
      <c r="F136" s="70"/>
      <c r="G136" s="76" t="s">
        <v>336</v>
      </c>
      <c r="H136" s="77"/>
      <c r="I136" s="78"/>
      <c r="J136" s="78"/>
      <c r="K136" s="78"/>
      <c r="L136" s="78"/>
      <c r="M136" s="78"/>
    </row>
    <row r="137" spans="1:13" ht="9.9" customHeight="1" x14ac:dyDescent="0.3">
      <c r="A137" s="64">
        <v>2</v>
      </c>
      <c r="B137" s="65" t="s">
        <v>563</v>
      </c>
      <c r="C137" s="66"/>
      <c r="D137" s="66"/>
      <c r="E137" s="66"/>
      <c r="F137" s="66"/>
      <c r="G137" s="66"/>
      <c r="H137" s="66"/>
      <c r="I137" s="67">
        <v>24175421.449999999</v>
      </c>
      <c r="J137" s="67">
        <v>3350863.63</v>
      </c>
      <c r="K137" s="67">
        <v>3047461.77</v>
      </c>
      <c r="L137" s="67">
        <v>23872019.59</v>
      </c>
      <c r="M137" s="67"/>
    </row>
    <row r="138" spans="1:13" ht="9.9" customHeight="1" x14ac:dyDescent="0.3">
      <c r="A138" s="64" t="s">
        <v>564</v>
      </c>
      <c r="B138" s="68" t="s">
        <v>336</v>
      </c>
      <c r="C138" s="65" t="s">
        <v>565</v>
      </c>
      <c r="D138" s="66"/>
      <c r="E138" s="66"/>
      <c r="F138" s="66"/>
      <c r="G138" s="66"/>
      <c r="H138" s="66"/>
      <c r="I138" s="67">
        <v>11461108.130000001</v>
      </c>
      <c r="J138" s="67">
        <v>3241211.17</v>
      </c>
      <c r="K138" s="67">
        <v>3013990.23</v>
      </c>
      <c r="L138" s="67">
        <v>11233887.189999999</v>
      </c>
      <c r="M138" s="67"/>
    </row>
    <row r="139" spans="1:13" ht="9.9" customHeight="1" x14ac:dyDescent="0.3">
      <c r="A139" s="64" t="s">
        <v>566</v>
      </c>
      <c r="B139" s="69" t="s">
        <v>336</v>
      </c>
      <c r="C139" s="70"/>
      <c r="D139" s="65" t="s">
        <v>567</v>
      </c>
      <c r="E139" s="66"/>
      <c r="F139" s="66"/>
      <c r="G139" s="66"/>
      <c r="H139" s="66"/>
      <c r="I139" s="67">
        <v>1006335.8</v>
      </c>
      <c r="J139" s="67">
        <v>1576820.96</v>
      </c>
      <c r="K139" s="67">
        <v>1730596.1</v>
      </c>
      <c r="L139" s="67">
        <v>1160110.94</v>
      </c>
      <c r="M139" s="67"/>
    </row>
    <row r="140" spans="1:13" ht="9.9" customHeight="1" x14ac:dyDescent="0.3">
      <c r="A140" s="64" t="s">
        <v>568</v>
      </c>
      <c r="B140" s="69" t="s">
        <v>336</v>
      </c>
      <c r="C140" s="70"/>
      <c r="D140" s="70"/>
      <c r="E140" s="65" t="s">
        <v>569</v>
      </c>
      <c r="F140" s="66"/>
      <c r="G140" s="66"/>
      <c r="H140" s="66"/>
      <c r="I140" s="67">
        <v>524898.1</v>
      </c>
      <c r="J140" s="67">
        <v>1040308.84</v>
      </c>
      <c r="K140" s="67">
        <v>1053601.1399999999</v>
      </c>
      <c r="L140" s="67">
        <v>538190.4</v>
      </c>
      <c r="M140" s="67"/>
    </row>
    <row r="141" spans="1:13" ht="9.9" customHeight="1" x14ac:dyDescent="0.3">
      <c r="A141" s="64" t="s">
        <v>570</v>
      </c>
      <c r="B141" s="69" t="s">
        <v>336</v>
      </c>
      <c r="C141" s="70"/>
      <c r="D141" s="70"/>
      <c r="E141" s="70"/>
      <c r="F141" s="65" t="s">
        <v>569</v>
      </c>
      <c r="G141" s="66"/>
      <c r="H141" s="66"/>
      <c r="I141" s="67">
        <v>524898.1</v>
      </c>
      <c r="J141" s="67">
        <v>1040308.84</v>
      </c>
      <c r="K141" s="67">
        <v>1053601.1399999999</v>
      </c>
      <c r="L141" s="67">
        <v>538190.4</v>
      </c>
      <c r="M141" s="67"/>
    </row>
    <row r="142" spans="1:13" ht="9.9" customHeight="1" x14ac:dyDescent="0.3">
      <c r="A142" s="71" t="s">
        <v>571</v>
      </c>
      <c r="B142" s="69" t="s">
        <v>336</v>
      </c>
      <c r="C142" s="70"/>
      <c r="D142" s="70"/>
      <c r="E142" s="70"/>
      <c r="F142" s="70"/>
      <c r="G142" s="72" t="s">
        <v>572</v>
      </c>
      <c r="H142" s="73"/>
      <c r="I142" s="74">
        <v>3439.99</v>
      </c>
      <c r="J142" s="74">
        <v>397951.71</v>
      </c>
      <c r="K142" s="74">
        <v>396938.38</v>
      </c>
      <c r="L142" s="74">
        <v>2426.66</v>
      </c>
      <c r="M142" s="74"/>
    </row>
    <row r="143" spans="1:13" ht="9.9" customHeight="1" x14ac:dyDescent="0.3">
      <c r="A143" s="71" t="s">
        <v>573</v>
      </c>
      <c r="B143" s="69" t="s">
        <v>336</v>
      </c>
      <c r="C143" s="70"/>
      <c r="D143" s="70"/>
      <c r="E143" s="70"/>
      <c r="F143" s="70"/>
      <c r="G143" s="72" t="s">
        <v>574</v>
      </c>
      <c r="H143" s="73"/>
      <c r="I143" s="74">
        <v>420882.66</v>
      </c>
      <c r="J143" s="74">
        <v>420882.66</v>
      </c>
      <c r="K143" s="74">
        <v>412135.03</v>
      </c>
      <c r="L143" s="74">
        <v>412135.03</v>
      </c>
      <c r="M143" s="74"/>
    </row>
    <row r="144" spans="1:13" ht="9.9" customHeight="1" x14ac:dyDescent="0.3">
      <c r="A144" s="71" t="s">
        <v>575</v>
      </c>
      <c r="B144" s="69" t="s">
        <v>336</v>
      </c>
      <c r="C144" s="70"/>
      <c r="D144" s="70"/>
      <c r="E144" s="70"/>
      <c r="F144" s="70"/>
      <c r="G144" s="72" t="s">
        <v>576</v>
      </c>
      <c r="H144" s="73"/>
      <c r="I144" s="74">
        <v>54359.25</v>
      </c>
      <c r="J144" s="74">
        <v>54359.25</v>
      </c>
      <c r="K144" s="74">
        <v>83442.59</v>
      </c>
      <c r="L144" s="74">
        <v>83442.59</v>
      </c>
      <c r="M144" s="74"/>
    </row>
    <row r="145" spans="1:13" ht="9.9" customHeight="1" x14ac:dyDescent="0.3">
      <c r="A145" s="71" t="s">
        <v>577</v>
      </c>
      <c r="B145" s="69" t="s">
        <v>336</v>
      </c>
      <c r="C145" s="70"/>
      <c r="D145" s="70"/>
      <c r="E145" s="70"/>
      <c r="F145" s="70"/>
      <c r="G145" s="72" t="s">
        <v>578</v>
      </c>
      <c r="H145" s="73"/>
      <c r="I145" s="74">
        <v>0</v>
      </c>
      <c r="J145" s="74">
        <v>697.26</v>
      </c>
      <c r="K145" s="74">
        <v>697.26</v>
      </c>
      <c r="L145" s="74">
        <v>0</v>
      </c>
      <c r="M145" s="74"/>
    </row>
    <row r="146" spans="1:13" ht="9.9" customHeight="1" x14ac:dyDescent="0.3">
      <c r="A146" s="71" t="s">
        <v>1045</v>
      </c>
      <c r="B146" s="69" t="s">
        <v>336</v>
      </c>
      <c r="C146" s="70"/>
      <c r="D146" s="70"/>
      <c r="E146" s="70"/>
      <c r="F146" s="70"/>
      <c r="G146" s="72" t="s">
        <v>1046</v>
      </c>
      <c r="H146" s="73"/>
      <c r="I146" s="74">
        <v>0</v>
      </c>
      <c r="J146" s="74">
        <v>1611.92</v>
      </c>
      <c r="K146" s="74">
        <v>1611.92</v>
      </c>
      <c r="L146" s="74">
        <v>0</v>
      </c>
      <c r="M146" s="74"/>
    </row>
    <row r="147" spans="1:13" ht="9.9" customHeight="1" x14ac:dyDescent="0.3">
      <c r="A147" s="71" t="s">
        <v>579</v>
      </c>
      <c r="B147" s="69" t="s">
        <v>336</v>
      </c>
      <c r="C147" s="70"/>
      <c r="D147" s="70"/>
      <c r="E147" s="70"/>
      <c r="F147" s="70"/>
      <c r="G147" s="72" t="s">
        <v>580</v>
      </c>
      <c r="H147" s="73"/>
      <c r="I147" s="74">
        <v>46216.2</v>
      </c>
      <c r="J147" s="74">
        <v>164806.04</v>
      </c>
      <c r="K147" s="74">
        <v>158775.96</v>
      </c>
      <c r="L147" s="74">
        <v>40186.120000000003</v>
      </c>
      <c r="M147" s="74"/>
    </row>
    <row r="148" spans="1:13" ht="9.9" customHeight="1" x14ac:dyDescent="0.3">
      <c r="A148" s="75" t="s">
        <v>336</v>
      </c>
      <c r="B148" s="69" t="s">
        <v>336</v>
      </c>
      <c r="C148" s="70"/>
      <c r="D148" s="70"/>
      <c r="E148" s="70"/>
      <c r="F148" s="70"/>
      <c r="G148" s="76" t="s">
        <v>336</v>
      </c>
      <c r="H148" s="77"/>
      <c r="I148" s="78"/>
      <c r="J148" s="78"/>
      <c r="K148" s="78"/>
      <c r="L148" s="78"/>
      <c r="M148" s="78"/>
    </row>
    <row r="149" spans="1:13" ht="9.9" customHeight="1" x14ac:dyDescent="0.3">
      <c r="A149" s="64" t="s">
        <v>581</v>
      </c>
      <c r="B149" s="69" t="s">
        <v>336</v>
      </c>
      <c r="C149" s="70"/>
      <c r="D149" s="70"/>
      <c r="E149" s="65" t="s">
        <v>582</v>
      </c>
      <c r="F149" s="66"/>
      <c r="G149" s="66"/>
      <c r="H149" s="66"/>
      <c r="I149" s="67">
        <v>129546.89</v>
      </c>
      <c r="J149" s="67">
        <v>129697.31</v>
      </c>
      <c r="K149" s="67">
        <v>126147.17</v>
      </c>
      <c r="L149" s="67">
        <v>125996.75</v>
      </c>
      <c r="M149" s="67"/>
    </row>
    <row r="150" spans="1:13" ht="9.9" customHeight="1" x14ac:dyDescent="0.3">
      <c r="A150" s="64" t="s">
        <v>583</v>
      </c>
      <c r="B150" s="69" t="s">
        <v>336</v>
      </c>
      <c r="C150" s="70"/>
      <c r="D150" s="70"/>
      <c r="E150" s="70"/>
      <c r="F150" s="65" t="s">
        <v>582</v>
      </c>
      <c r="G150" s="66"/>
      <c r="H150" s="66"/>
      <c r="I150" s="67">
        <v>129546.89</v>
      </c>
      <c r="J150" s="67">
        <v>129697.31</v>
      </c>
      <c r="K150" s="67">
        <v>126147.17</v>
      </c>
      <c r="L150" s="67">
        <v>125996.75</v>
      </c>
      <c r="M150" s="67"/>
    </row>
    <row r="151" spans="1:13" ht="9.9" customHeight="1" x14ac:dyDescent="0.3">
      <c r="A151" s="71" t="s">
        <v>584</v>
      </c>
      <c r="B151" s="69" t="s">
        <v>336</v>
      </c>
      <c r="C151" s="70"/>
      <c r="D151" s="70"/>
      <c r="E151" s="70"/>
      <c r="F151" s="70"/>
      <c r="G151" s="72" t="s">
        <v>585</v>
      </c>
      <c r="H151" s="73"/>
      <c r="I151" s="74">
        <v>97408.07</v>
      </c>
      <c r="J151" s="74">
        <v>97558.49</v>
      </c>
      <c r="K151" s="74">
        <v>100171.06</v>
      </c>
      <c r="L151" s="74">
        <v>100020.64</v>
      </c>
      <c r="M151" s="74"/>
    </row>
    <row r="152" spans="1:13" ht="9.9" customHeight="1" x14ac:dyDescent="0.3">
      <c r="A152" s="71" t="s">
        <v>586</v>
      </c>
      <c r="B152" s="69" t="s">
        <v>336</v>
      </c>
      <c r="C152" s="70"/>
      <c r="D152" s="70"/>
      <c r="E152" s="70"/>
      <c r="F152" s="70"/>
      <c r="G152" s="72" t="s">
        <v>587</v>
      </c>
      <c r="H152" s="73"/>
      <c r="I152" s="74">
        <v>22064.18</v>
      </c>
      <c r="J152" s="74">
        <v>22064.18</v>
      </c>
      <c r="K152" s="74">
        <v>22674.71</v>
      </c>
      <c r="L152" s="74">
        <v>22674.71</v>
      </c>
      <c r="M152" s="74"/>
    </row>
    <row r="153" spans="1:13" ht="9.9" customHeight="1" x14ac:dyDescent="0.3">
      <c r="A153" s="71" t="s">
        <v>588</v>
      </c>
      <c r="B153" s="69" t="s">
        <v>336</v>
      </c>
      <c r="C153" s="70"/>
      <c r="D153" s="70"/>
      <c r="E153" s="70"/>
      <c r="F153" s="70"/>
      <c r="G153" s="72" t="s">
        <v>589</v>
      </c>
      <c r="H153" s="73"/>
      <c r="I153" s="74">
        <v>2594.27</v>
      </c>
      <c r="J153" s="74">
        <v>2594.27</v>
      </c>
      <c r="K153" s="74">
        <v>2706.53</v>
      </c>
      <c r="L153" s="74">
        <v>2706.53</v>
      </c>
      <c r="M153" s="74"/>
    </row>
    <row r="154" spans="1:13" ht="9.9" customHeight="1" x14ac:dyDescent="0.3">
      <c r="A154" s="71" t="s">
        <v>590</v>
      </c>
      <c r="B154" s="69" t="s">
        <v>336</v>
      </c>
      <c r="C154" s="70"/>
      <c r="D154" s="70"/>
      <c r="E154" s="70"/>
      <c r="F154" s="70"/>
      <c r="G154" s="72" t="s">
        <v>591</v>
      </c>
      <c r="H154" s="73"/>
      <c r="I154" s="74">
        <v>7480.37</v>
      </c>
      <c r="J154" s="74">
        <v>7480.37</v>
      </c>
      <c r="K154" s="74">
        <v>594.87</v>
      </c>
      <c r="L154" s="74">
        <v>594.87</v>
      </c>
      <c r="M154" s="74"/>
    </row>
    <row r="155" spans="1:13" ht="9.9" customHeight="1" x14ac:dyDescent="0.3">
      <c r="A155" s="75" t="s">
        <v>336</v>
      </c>
      <c r="B155" s="69" t="s">
        <v>336</v>
      </c>
      <c r="C155" s="70"/>
      <c r="D155" s="70"/>
      <c r="E155" s="70"/>
      <c r="F155" s="70"/>
      <c r="G155" s="76" t="s">
        <v>336</v>
      </c>
      <c r="H155" s="77"/>
      <c r="I155" s="78"/>
      <c r="J155" s="78"/>
      <c r="K155" s="78"/>
      <c r="L155" s="78"/>
      <c r="M155" s="78"/>
    </row>
    <row r="156" spans="1:13" ht="9.9" customHeight="1" x14ac:dyDescent="0.3">
      <c r="A156" s="64" t="s">
        <v>592</v>
      </c>
      <c r="B156" s="69" t="s">
        <v>336</v>
      </c>
      <c r="C156" s="70"/>
      <c r="D156" s="70"/>
      <c r="E156" s="65" t="s">
        <v>593</v>
      </c>
      <c r="F156" s="66"/>
      <c r="G156" s="66"/>
      <c r="H156" s="66"/>
      <c r="I156" s="67">
        <v>226772.33</v>
      </c>
      <c r="J156" s="67">
        <v>65100.15</v>
      </c>
      <c r="K156" s="67">
        <v>49859.21</v>
      </c>
      <c r="L156" s="67">
        <v>211531.39</v>
      </c>
      <c r="M156" s="67"/>
    </row>
    <row r="157" spans="1:13" ht="9.9" customHeight="1" x14ac:dyDescent="0.3">
      <c r="A157" s="64" t="s">
        <v>594</v>
      </c>
      <c r="B157" s="69" t="s">
        <v>336</v>
      </c>
      <c r="C157" s="70"/>
      <c r="D157" s="70"/>
      <c r="E157" s="70"/>
      <c r="F157" s="65" t="s">
        <v>593</v>
      </c>
      <c r="G157" s="66"/>
      <c r="H157" s="66"/>
      <c r="I157" s="67">
        <v>66180.899999999994</v>
      </c>
      <c r="J157" s="67">
        <v>65100.15</v>
      </c>
      <c r="K157" s="67">
        <v>49859.21</v>
      </c>
      <c r="L157" s="67">
        <v>50939.96</v>
      </c>
      <c r="M157" s="67"/>
    </row>
    <row r="158" spans="1:13" ht="9.9" customHeight="1" x14ac:dyDescent="0.3">
      <c r="A158" s="71" t="s">
        <v>595</v>
      </c>
      <c r="B158" s="69" t="s">
        <v>336</v>
      </c>
      <c r="C158" s="70"/>
      <c r="D158" s="70"/>
      <c r="E158" s="70"/>
      <c r="F158" s="70"/>
      <c r="G158" s="72" t="s">
        <v>596</v>
      </c>
      <c r="H158" s="73"/>
      <c r="I158" s="74">
        <v>16241.87</v>
      </c>
      <c r="J158" s="74">
        <v>17728.66</v>
      </c>
      <c r="K158" s="74">
        <v>19239.14</v>
      </c>
      <c r="L158" s="74">
        <v>17752.349999999999</v>
      </c>
      <c r="M158" s="74"/>
    </row>
    <row r="159" spans="1:13" ht="9.9" customHeight="1" x14ac:dyDescent="0.3">
      <c r="A159" s="71" t="s">
        <v>1062</v>
      </c>
      <c r="B159" s="69" t="s">
        <v>336</v>
      </c>
      <c r="C159" s="70"/>
      <c r="D159" s="70"/>
      <c r="E159" s="70"/>
      <c r="F159" s="70"/>
      <c r="G159" s="72" t="s">
        <v>1063</v>
      </c>
      <c r="H159" s="73"/>
      <c r="I159" s="74">
        <v>342.46</v>
      </c>
      <c r="J159" s="74">
        <v>342.46</v>
      </c>
      <c r="K159" s="74">
        <v>0</v>
      </c>
      <c r="L159" s="74">
        <v>0</v>
      </c>
      <c r="M159" s="74"/>
    </row>
    <row r="160" spans="1:13" ht="9.9" customHeight="1" x14ac:dyDescent="0.3">
      <c r="A160" s="71" t="s">
        <v>597</v>
      </c>
      <c r="B160" s="69" t="s">
        <v>336</v>
      </c>
      <c r="C160" s="70"/>
      <c r="D160" s="70"/>
      <c r="E160" s="70"/>
      <c r="F160" s="70"/>
      <c r="G160" s="72" t="s">
        <v>598</v>
      </c>
      <c r="H160" s="73"/>
      <c r="I160" s="74">
        <v>1112.25</v>
      </c>
      <c r="J160" s="74">
        <v>1112.25</v>
      </c>
      <c r="K160" s="74">
        <v>1182.68</v>
      </c>
      <c r="L160" s="74">
        <v>1182.68</v>
      </c>
      <c r="M160" s="74"/>
    </row>
    <row r="161" spans="1:13" ht="9.9" customHeight="1" x14ac:dyDescent="0.3">
      <c r="A161" s="71" t="s">
        <v>599</v>
      </c>
      <c r="B161" s="69" t="s">
        <v>336</v>
      </c>
      <c r="C161" s="70"/>
      <c r="D161" s="70"/>
      <c r="E161" s="70"/>
      <c r="F161" s="70"/>
      <c r="G161" s="72" t="s">
        <v>600</v>
      </c>
      <c r="H161" s="73"/>
      <c r="I161" s="74">
        <v>7919.86</v>
      </c>
      <c r="J161" s="74">
        <v>5352.32</v>
      </c>
      <c r="K161" s="74">
        <v>5170.78</v>
      </c>
      <c r="L161" s="74">
        <v>7738.32</v>
      </c>
      <c r="M161" s="74"/>
    </row>
    <row r="162" spans="1:13" ht="9.9" customHeight="1" x14ac:dyDescent="0.3">
      <c r="A162" s="71" t="s">
        <v>601</v>
      </c>
      <c r="B162" s="69" t="s">
        <v>336</v>
      </c>
      <c r="C162" s="70"/>
      <c r="D162" s="70"/>
      <c r="E162" s="70"/>
      <c r="F162" s="70"/>
      <c r="G162" s="72" t="s">
        <v>602</v>
      </c>
      <c r="H162" s="73"/>
      <c r="I162" s="74">
        <v>36033.360000000001</v>
      </c>
      <c r="J162" s="74">
        <v>36033.360000000001</v>
      </c>
      <c r="K162" s="74">
        <v>21932.17</v>
      </c>
      <c r="L162" s="74">
        <v>21932.17</v>
      </c>
      <c r="M162" s="74"/>
    </row>
    <row r="163" spans="1:13" ht="9.9" customHeight="1" x14ac:dyDescent="0.3">
      <c r="A163" s="71" t="s">
        <v>603</v>
      </c>
      <c r="B163" s="69" t="s">
        <v>336</v>
      </c>
      <c r="C163" s="70"/>
      <c r="D163" s="70"/>
      <c r="E163" s="70"/>
      <c r="F163" s="70"/>
      <c r="G163" s="72" t="s">
        <v>604</v>
      </c>
      <c r="H163" s="73"/>
      <c r="I163" s="74">
        <v>2249.63</v>
      </c>
      <c r="J163" s="74">
        <v>2249.63</v>
      </c>
      <c r="K163" s="74">
        <v>2238.4899999999998</v>
      </c>
      <c r="L163" s="74">
        <v>2238.4899999999998</v>
      </c>
      <c r="M163" s="74"/>
    </row>
    <row r="164" spans="1:13" ht="9.9" customHeight="1" x14ac:dyDescent="0.3">
      <c r="A164" s="71" t="s">
        <v>605</v>
      </c>
      <c r="B164" s="69" t="s">
        <v>336</v>
      </c>
      <c r="C164" s="70"/>
      <c r="D164" s="70"/>
      <c r="E164" s="70"/>
      <c r="F164" s="70"/>
      <c r="G164" s="72" t="s">
        <v>606</v>
      </c>
      <c r="H164" s="73"/>
      <c r="I164" s="74">
        <v>1206.46</v>
      </c>
      <c r="J164" s="74">
        <v>1206.46</v>
      </c>
      <c r="K164" s="74">
        <v>95.95</v>
      </c>
      <c r="L164" s="74">
        <v>95.95</v>
      </c>
      <c r="M164" s="74"/>
    </row>
    <row r="165" spans="1:13" ht="9.9" customHeight="1" x14ac:dyDescent="0.3">
      <c r="A165" s="71" t="s">
        <v>607</v>
      </c>
      <c r="B165" s="69" t="s">
        <v>336</v>
      </c>
      <c r="C165" s="70"/>
      <c r="D165" s="70"/>
      <c r="E165" s="70"/>
      <c r="F165" s="70"/>
      <c r="G165" s="72" t="s">
        <v>608</v>
      </c>
      <c r="H165" s="73"/>
      <c r="I165" s="74">
        <v>1075.01</v>
      </c>
      <c r="J165" s="74">
        <v>1075.01</v>
      </c>
      <c r="K165" s="74">
        <v>0</v>
      </c>
      <c r="L165" s="74">
        <v>0</v>
      </c>
      <c r="M165" s="74"/>
    </row>
    <row r="166" spans="1:13" ht="9.9" customHeight="1" x14ac:dyDescent="0.3">
      <c r="A166" s="75" t="s">
        <v>336</v>
      </c>
      <c r="B166" s="69" t="s">
        <v>336</v>
      </c>
      <c r="C166" s="70"/>
      <c r="D166" s="70"/>
      <c r="E166" s="70"/>
      <c r="F166" s="70"/>
      <c r="G166" s="76" t="s">
        <v>336</v>
      </c>
      <c r="H166" s="77"/>
      <c r="I166" s="78"/>
      <c r="J166" s="78"/>
      <c r="K166" s="78"/>
      <c r="L166" s="78"/>
      <c r="M166" s="78"/>
    </row>
    <row r="167" spans="1:13" ht="9.9" customHeight="1" x14ac:dyDescent="0.3">
      <c r="A167" s="64" t="s">
        <v>609</v>
      </c>
      <c r="B167" s="69" t="s">
        <v>336</v>
      </c>
      <c r="C167" s="70"/>
      <c r="D167" s="70"/>
      <c r="E167" s="70"/>
      <c r="F167" s="65" t="s">
        <v>610</v>
      </c>
      <c r="G167" s="66"/>
      <c r="H167" s="66"/>
      <c r="I167" s="67">
        <v>160591.43</v>
      </c>
      <c r="J167" s="67">
        <v>0</v>
      </c>
      <c r="K167" s="67">
        <v>0</v>
      </c>
      <c r="L167" s="67">
        <v>160591.43</v>
      </c>
      <c r="M167" s="67"/>
    </row>
    <row r="168" spans="1:13" ht="9.9" customHeight="1" x14ac:dyDescent="0.3">
      <c r="A168" s="71" t="s">
        <v>611</v>
      </c>
      <c r="B168" s="69" t="s">
        <v>336</v>
      </c>
      <c r="C168" s="70"/>
      <c r="D168" s="70"/>
      <c r="E168" s="70"/>
      <c r="F168" s="70"/>
      <c r="G168" s="72" t="s">
        <v>612</v>
      </c>
      <c r="H168" s="73"/>
      <c r="I168" s="74">
        <v>145306.23999999999</v>
      </c>
      <c r="J168" s="74">
        <v>0</v>
      </c>
      <c r="K168" s="74">
        <v>0</v>
      </c>
      <c r="L168" s="74">
        <v>145306.23999999999</v>
      </c>
      <c r="M168" s="74"/>
    </row>
    <row r="169" spans="1:13" ht="9.9" customHeight="1" x14ac:dyDescent="0.3">
      <c r="A169" s="71" t="s">
        <v>613</v>
      </c>
      <c r="B169" s="69" t="s">
        <v>336</v>
      </c>
      <c r="C169" s="70"/>
      <c r="D169" s="70"/>
      <c r="E169" s="70"/>
      <c r="F169" s="70"/>
      <c r="G169" s="72" t="s">
        <v>614</v>
      </c>
      <c r="H169" s="73"/>
      <c r="I169" s="74">
        <v>15285.19</v>
      </c>
      <c r="J169" s="74">
        <v>0</v>
      </c>
      <c r="K169" s="74">
        <v>0</v>
      </c>
      <c r="L169" s="74">
        <v>15285.19</v>
      </c>
      <c r="M169" s="74"/>
    </row>
    <row r="170" spans="1:13" ht="9.9" customHeight="1" x14ac:dyDescent="0.3">
      <c r="A170" s="75" t="s">
        <v>336</v>
      </c>
      <c r="B170" s="69" t="s">
        <v>336</v>
      </c>
      <c r="C170" s="70"/>
      <c r="D170" s="70"/>
      <c r="E170" s="70"/>
      <c r="F170" s="70"/>
      <c r="G170" s="76" t="s">
        <v>336</v>
      </c>
      <c r="H170" s="77"/>
      <c r="I170" s="78"/>
      <c r="J170" s="78"/>
      <c r="K170" s="78"/>
      <c r="L170" s="78"/>
      <c r="M170" s="78"/>
    </row>
    <row r="171" spans="1:13" ht="9.9" customHeight="1" x14ac:dyDescent="0.3">
      <c r="A171" s="64" t="s">
        <v>615</v>
      </c>
      <c r="B171" s="69" t="s">
        <v>336</v>
      </c>
      <c r="C171" s="70"/>
      <c r="D171" s="70"/>
      <c r="E171" s="65" t="s">
        <v>616</v>
      </c>
      <c r="F171" s="66"/>
      <c r="G171" s="66"/>
      <c r="H171" s="66"/>
      <c r="I171" s="67">
        <v>125118.48</v>
      </c>
      <c r="J171" s="67">
        <v>341714.66</v>
      </c>
      <c r="K171" s="67">
        <v>500988.58</v>
      </c>
      <c r="L171" s="67">
        <v>284392.40000000002</v>
      </c>
      <c r="M171" s="67"/>
    </row>
    <row r="172" spans="1:13" ht="9.9" customHeight="1" x14ac:dyDescent="0.3">
      <c r="A172" s="64" t="s">
        <v>617</v>
      </c>
      <c r="B172" s="69" t="s">
        <v>336</v>
      </c>
      <c r="C172" s="70"/>
      <c r="D172" s="70"/>
      <c r="E172" s="70"/>
      <c r="F172" s="65" t="s">
        <v>616</v>
      </c>
      <c r="G172" s="66"/>
      <c r="H172" s="66"/>
      <c r="I172" s="67">
        <v>125118.48</v>
      </c>
      <c r="J172" s="67">
        <v>341714.66</v>
      </c>
      <c r="K172" s="67">
        <v>500988.58</v>
      </c>
      <c r="L172" s="67">
        <v>284392.40000000002</v>
      </c>
      <c r="M172" s="67"/>
    </row>
    <row r="173" spans="1:13" ht="9.9" customHeight="1" x14ac:dyDescent="0.3">
      <c r="A173" s="71" t="s">
        <v>618</v>
      </c>
      <c r="B173" s="69" t="s">
        <v>336</v>
      </c>
      <c r="C173" s="70"/>
      <c r="D173" s="70"/>
      <c r="E173" s="70"/>
      <c r="F173" s="70"/>
      <c r="G173" s="72" t="s">
        <v>619</v>
      </c>
      <c r="H173" s="73"/>
      <c r="I173" s="74">
        <v>125118.48</v>
      </c>
      <c r="J173" s="74">
        <v>329719.65999999997</v>
      </c>
      <c r="K173" s="74">
        <v>488993.58</v>
      </c>
      <c r="L173" s="74">
        <v>284392.40000000002</v>
      </c>
      <c r="M173" s="74"/>
    </row>
    <row r="174" spans="1:13" ht="9.9" customHeight="1" x14ac:dyDescent="0.3">
      <c r="A174" s="71" t="s">
        <v>620</v>
      </c>
      <c r="B174" s="69" t="s">
        <v>336</v>
      </c>
      <c r="C174" s="70"/>
      <c r="D174" s="70"/>
      <c r="E174" s="70"/>
      <c r="F174" s="70"/>
      <c r="G174" s="72" t="s">
        <v>621</v>
      </c>
      <c r="H174" s="73"/>
      <c r="I174" s="74">
        <v>0</v>
      </c>
      <c r="J174" s="74">
        <v>11995</v>
      </c>
      <c r="K174" s="74">
        <v>11995</v>
      </c>
      <c r="L174" s="74">
        <v>0</v>
      </c>
      <c r="M174" s="74"/>
    </row>
    <row r="175" spans="1:13" ht="9.9" customHeight="1" x14ac:dyDescent="0.3">
      <c r="A175" s="75" t="s">
        <v>336</v>
      </c>
      <c r="B175" s="69" t="s">
        <v>336</v>
      </c>
      <c r="C175" s="70"/>
      <c r="D175" s="70"/>
      <c r="E175" s="70"/>
      <c r="F175" s="70"/>
      <c r="G175" s="76" t="s">
        <v>336</v>
      </c>
      <c r="H175" s="77"/>
      <c r="I175" s="78"/>
      <c r="J175" s="78"/>
      <c r="K175" s="78"/>
      <c r="L175" s="78"/>
      <c r="M175" s="78"/>
    </row>
    <row r="176" spans="1:13" ht="9.9" customHeight="1" x14ac:dyDescent="0.3">
      <c r="A176" s="64" t="s">
        <v>1064</v>
      </c>
      <c r="B176" s="69" t="s">
        <v>336</v>
      </c>
      <c r="C176" s="70"/>
      <c r="D176" s="65" t="s">
        <v>1065</v>
      </c>
      <c r="E176" s="66"/>
      <c r="F176" s="66"/>
      <c r="G176" s="66"/>
      <c r="H176" s="66"/>
      <c r="I176" s="67">
        <v>586725</v>
      </c>
      <c r="J176" s="67">
        <v>586725</v>
      </c>
      <c r="K176" s="67">
        <v>0</v>
      </c>
      <c r="L176" s="67">
        <v>0</v>
      </c>
      <c r="M176" s="67"/>
    </row>
    <row r="177" spans="1:13" ht="9.9" customHeight="1" x14ac:dyDescent="0.3">
      <c r="A177" s="64" t="s">
        <v>1066</v>
      </c>
      <c r="B177" s="69" t="s">
        <v>336</v>
      </c>
      <c r="C177" s="70"/>
      <c r="D177" s="70"/>
      <c r="E177" s="65" t="s">
        <v>1067</v>
      </c>
      <c r="F177" s="66"/>
      <c r="G177" s="66"/>
      <c r="H177" s="66"/>
      <c r="I177" s="67">
        <v>586725</v>
      </c>
      <c r="J177" s="67">
        <v>586725</v>
      </c>
      <c r="K177" s="67">
        <v>0</v>
      </c>
      <c r="L177" s="67">
        <v>0</v>
      </c>
      <c r="M177" s="67"/>
    </row>
    <row r="178" spans="1:13" ht="9.9" customHeight="1" x14ac:dyDescent="0.3">
      <c r="A178" s="64" t="s">
        <v>1068</v>
      </c>
      <c r="B178" s="69" t="s">
        <v>336</v>
      </c>
      <c r="C178" s="70"/>
      <c r="D178" s="70"/>
      <c r="E178" s="70"/>
      <c r="F178" s="65" t="s">
        <v>1067</v>
      </c>
      <c r="G178" s="66"/>
      <c r="H178" s="66"/>
      <c r="I178" s="67">
        <v>586725</v>
      </c>
      <c r="J178" s="67">
        <v>586725</v>
      </c>
      <c r="K178" s="67">
        <v>0</v>
      </c>
      <c r="L178" s="67">
        <v>0</v>
      </c>
      <c r="M178" s="67"/>
    </row>
    <row r="179" spans="1:13" ht="9.9" customHeight="1" x14ac:dyDescent="0.3">
      <c r="A179" s="71" t="s">
        <v>1069</v>
      </c>
      <c r="B179" s="69" t="s">
        <v>336</v>
      </c>
      <c r="C179" s="70"/>
      <c r="D179" s="70"/>
      <c r="E179" s="70"/>
      <c r="F179" s="70"/>
      <c r="G179" s="72" t="s">
        <v>1070</v>
      </c>
      <c r="H179" s="73"/>
      <c r="I179" s="74">
        <v>586725</v>
      </c>
      <c r="J179" s="74">
        <v>586725</v>
      </c>
      <c r="K179" s="74">
        <v>0</v>
      </c>
      <c r="L179" s="74">
        <v>0</v>
      </c>
      <c r="M179" s="74"/>
    </row>
    <row r="180" spans="1:13" ht="9.9" customHeight="1" x14ac:dyDescent="0.3">
      <c r="A180" s="75" t="s">
        <v>336</v>
      </c>
      <c r="B180" s="69" t="s">
        <v>336</v>
      </c>
      <c r="C180" s="70"/>
      <c r="D180" s="70"/>
      <c r="E180" s="70"/>
      <c r="F180" s="70"/>
      <c r="G180" s="76" t="s">
        <v>336</v>
      </c>
      <c r="H180" s="77"/>
      <c r="I180" s="78"/>
      <c r="J180" s="78"/>
      <c r="K180" s="78"/>
      <c r="L180" s="78"/>
      <c r="M180" s="78"/>
    </row>
    <row r="181" spans="1:13" ht="9.9" customHeight="1" x14ac:dyDescent="0.3">
      <c r="A181" s="64" t="s">
        <v>626</v>
      </c>
      <c r="B181" s="69" t="s">
        <v>336</v>
      </c>
      <c r="C181" s="70"/>
      <c r="D181" s="65" t="s">
        <v>627</v>
      </c>
      <c r="E181" s="66"/>
      <c r="F181" s="66"/>
      <c r="G181" s="66"/>
      <c r="H181" s="66"/>
      <c r="I181" s="67">
        <v>9868047.3300000001</v>
      </c>
      <c r="J181" s="67">
        <v>1077665.21</v>
      </c>
      <c r="K181" s="67">
        <v>1283394.1299999999</v>
      </c>
      <c r="L181" s="67">
        <v>10073776.25</v>
      </c>
      <c r="M181" s="67"/>
    </row>
    <row r="182" spans="1:13" ht="9.9" customHeight="1" x14ac:dyDescent="0.3">
      <c r="A182" s="64" t="s">
        <v>628</v>
      </c>
      <c r="B182" s="69" t="s">
        <v>336</v>
      </c>
      <c r="C182" s="70"/>
      <c r="D182" s="70"/>
      <c r="E182" s="65" t="s">
        <v>627</v>
      </c>
      <c r="F182" s="66"/>
      <c r="G182" s="66"/>
      <c r="H182" s="66"/>
      <c r="I182" s="67">
        <v>9868047.3300000001</v>
      </c>
      <c r="J182" s="67">
        <v>1077665.21</v>
      </c>
      <c r="K182" s="67">
        <v>1283394.1299999999</v>
      </c>
      <c r="L182" s="67">
        <v>10073776.25</v>
      </c>
      <c r="M182" s="67"/>
    </row>
    <row r="183" spans="1:13" ht="9.9" customHeight="1" x14ac:dyDescent="0.3">
      <c r="A183" s="64" t="s">
        <v>629</v>
      </c>
      <c r="B183" s="69" t="s">
        <v>336</v>
      </c>
      <c r="C183" s="70"/>
      <c r="D183" s="70"/>
      <c r="E183" s="70"/>
      <c r="F183" s="65" t="s">
        <v>627</v>
      </c>
      <c r="G183" s="66"/>
      <c r="H183" s="66"/>
      <c r="I183" s="67">
        <v>9868047.3300000001</v>
      </c>
      <c r="J183" s="67">
        <v>1077665.21</v>
      </c>
      <c r="K183" s="67">
        <v>1283394.1299999999</v>
      </c>
      <c r="L183" s="67">
        <v>10073776.25</v>
      </c>
      <c r="M183" s="67"/>
    </row>
    <row r="184" spans="1:13" ht="9.9" customHeight="1" x14ac:dyDescent="0.3">
      <c r="A184" s="71" t="s">
        <v>630</v>
      </c>
      <c r="B184" s="69" t="s">
        <v>336</v>
      </c>
      <c r="C184" s="70"/>
      <c r="D184" s="70"/>
      <c r="E184" s="70"/>
      <c r="F184" s="70"/>
      <c r="G184" s="72" t="s">
        <v>631</v>
      </c>
      <c r="H184" s="73"/>
      <c r="I184" s="74">
        <v>9868047.3300000001</v>
      </c>
      <c r="J184" s="74">
        <v>1077665.21</v>
      </c>
      <c r="K184" s="74">
        <v>1283394.1299999999</v>
      </c>
      <c r="L184" s="74">
        <v>10073776.25</v>
      </c>
      <c r="M184" s="74"/>
    </row>
    <row r="185" spans="1:13" ht="9.9" customHeight="1" x14ac:dyDescent="0.3">
      <c r="A185" s="64" t="s">
        <v>336</v>
      </c>
      <c r="B185" s="69" t="s">
        <v>336</v>
      </c>
      <c r="C185" s="70"/>
      <c r="D185" s="65" t="s">
        <v>336</v>
      </c>
      <c r="E185" s="66"/>
      <c r="F185" s="66"/>
      <c r="G185" s="66"/>
      <c r="H185" s="66"/>
      <c r="I185" s="79"/>
      <c r="J185" s="79"/>
      <c r="K185" s="79"/>
      <c r="L185" s="79"/>
      <c r="M185" s="79"/>
    </row>
    <row r="186" spans="1:13" ht="9.9" customHeight="1" x14ac:dyDescent="0.3">
      <c r="A186" s="64" t="s">
        <v>632</v>
      </c>
      <c r="B186" s="68" t="s">
        <v>336</v>
      </c>
      <c r="C186" s="65" t="s">
        <v>633</v>
      </c>
      <c r="D186" s="66"/>
      <c r="E186" s="66"/>
      <c r="F186" s="66"/>
      <c r="G186" s="66"/>
      <c r="H186" s="66"/>
      <c r="I186" s="67">
        <v>12714313.32</v>
      </c>
      <c r="J186" s="67">
        <v>109652.46</v>
      </c>
      <c r="K186" s="67">
        <v>33471.54</v>
      </c>
      <c r="L186" s="67">
        <v>12638132.4</v>
      </c>
      <c r="M186" s="67"/>
    </row>
    <row r="187" spans="1:13" ht="9.9" customHeight="1" x14ac:dyDescent="0.3">
      <c r="A187" s="64" t="s">
        <v>634</v>
      </c>
      <c r="B187" s="69" t="s">
        <v>336</v>
      </c>
      <c r="C187" s="70"/>
      <c r="D187" s="65" t="s">
        <v>635</v>
      </c>
      <c r="E187" s="66"/>
      <c r="F187" s="66"/>
      <c r="G187" s="66"/>
      <c r="H187" s="66"/>
      <c r="I187" s="67">
        <v>3059758.63</v>
      </c>
      <c r="J187" s="67">
        <v>109652.46</v>
      </c>
      <c r="K187" s="67">
        <v>33471.54</v>
      </c>
      <c r="L187" s="67">
        <v>2983577.71</v>
      </c>
      <c r="M187" s="67"/>
    </row>
    <row r="188" spans="1:13" ht="9.9" customHeight="1" x14ac:dyDescent="0.3">
      <c r="A188" s="64" t="s">
        <v>636</v>
      </c>
      <c r="B188" s="69" t="s">
        <v>336</v>
      </c>
      <c r="C188" s="70"/>
      <c r="D188" s="70"/>
      <c r="E188" s="65" t="s">
        <v>637</v>
      </c>
      <c r="F188" s="66"/>
      <c r="G188" s="66"/>
      <c r="H188" s="66"/>
      <c r="I188" s="67">
        <v>2204148.7799999998</v>
      </c>
      <c r="J188" s="67">
        <v>7060.01</v>
      </c>
      <c r="K188" s="67">
        <v>33107.67</v>
      </c>
      <c r="L188" s="67">
        <v>2230196.44</v>
      </c>
      <c r="M188" s="67"/>
    </row>
    <row r="189" spans="1:13" ht="9.9" customHeight="1" x14ac:dyDescent="0.3">
      <c r="A189" s="64" t="s">
        <v>638</v>
      </c>
      <c r="B189" s="69" t="s">
        <v>336</v>
      </c>
      <c r="C189" s="70"/>
      <c r="D189" s="70"/>
      <c r="E189" s="70"/>
      <c r="F189" s="65" t="s">
        <v>637</v>
      </c>
      <c r="G189" s="66"/>
      <c r="H189" s="66"/>
      <c r="I189" s="67">
        <v>2204148.7799999998</v>
      </c>
      <c r="J189" s="67">
        <v>7060.01</v>
      </c>
      <c r="K189" s="67">
        <v>33107.67</v>
      </c>
      <c r="L189" s="67">
        <v>2230196.44</v>
      </c>
      <c r="M189" s="67"/>
    </row>
    <row r="190" spans="1:13" ht="9.9" customHeight="1" x14ac:dyDescent="0.3">
      <c r="A190" s="71" t="s">
        <v>639</v>
      </c>
      <c r="B190" s="69" t="s">
        <v>336</v>
      </c>
      <c r="C190" s="70"/>
      <c r="D190" s="70"/>
      <c r="E190" s="70"/>
      <c r="F190" s="70"/>
      <c r="G190" s="72" t="s">
        <v>640</v>
      </c>
      <c r="H190" s="73"/>
      <c r="I190" s="74">
        <v>1973068.17</v>
      </c>
      <c r="J190" s="74">
        <v>0</v>
      </c>
      <c r="K190" s="74">
        <v>33107.67</v>
      </c>
      <c r="L190" s="74">
        <v>2006175.84</v>
      </c>
      <c r="M190" s="74"/>
    </row>
    <row r="191" spans="1:13" ht="9.9" customHeight="1" x14ac:dyDescent="0.3">
      <c r="A191" s="71" t="s">
        <v>1047</v>
      </c>
      <c r="B191" s="69" t="s">
        <v>336</v>
      </c>
      <c r="C191" s="70"/>
      <c r="D191" s="70"/>
      <c r="E191" s="70"/>
      <c r="F191" s="70"/>
      <c r="G191" s="72" t="s">
        <v>1048</v>
      </c>
      <c r="H191" s="73"/>
      <c r="I191" s="74">
        <v>13189.19</v>
      </c>
      <c r="J191" s="74">
        <v>2962.24</v>
      </c>
      <c r="K191" s="74">
        <v>0</v>
      </c>
      <c r="L191" s="74">
        <v>10226.950000000001</v>
      </c>
      <c r="M191" s="74"/>
    </row>
    <row r="192" spans="1:13" ht="9.9" customHeight="1" x14ac:dyDescent="0.3">
      <c r="A192" s="71" t="s">
        <v>641</v>
      </c>
      <c r="B192" s="69" t="s">
        <v>336</v>
      </c>
      <c r="C192" s="70"/>
      <c r="D192" s="70"/>
      <c r="E192" s="70"/>
      <c r="F192" s="70"/>
      <c r="G192" s="72" t="s">
        <v>642</v>
      </c>
      <c r="H192" s="73"/>
      <c r="I192" s="74">
        <v>153726.49</v>
      </c>
      <c r="J192" s="74">
        <v>2982.17</v>
      </c>
      <c r="K192" s="74">
        <v>0</v>
      </c>
      <c r="L192" s="74">
        <v>150744.32000000001</v>
      </c>
      <c r="M192" s="74"/>
    </row>
    <row r="193" spans="1:13" ht="9.9" customHeight="1" x14ac:dyDescent="0.3">
      <c r="A193" s="71" t="s">
        <v>643</v>
      </c>
      <c r="B193" s="69" t="s">
        <v>336</v>
      </c>
      <c r="C193" s="70"/>
      <c r="D193" s="70"/>
      <c r="E193" s="70"/>
      <c r="F193" s="70"/>
      <c r="G193" s="72" t="s">
        <v>644</v>
      </c>
      <c r="H193" s="73"/>
      <c r="I193" s="74">
        <v>64164.93</v>
      </c>
      <c r="J193" s="74">
        <v>1115.5999999999999</v>
      </c>
      <c r="K193" s="74">
        <v>0</v>
      </c>
      <c r="L193" s="74">
        <v>63049.33</v>
      </c>
      <c r="M193" s="74"/>
    </row>
    <row r="194" spans="1:13" ht="9.9" customHeight="1" x14ac:dyDescent="0.3">
      <c r="A194" s="75" t="s">
        <v>336</v>
      </c>
      <c r="B194" s="69" t="s">
        <v>336</v>
      </c>
      <c r="C194" s="70"/>
      <c r="D194" s="70"/>
      <c r="E194" s="70"/>
      <c r="F194" s="70"/>
      <c r="G194" s="76" t="s">
        <v>336</v>
      </c>
      <c r="H194" s="77"/>
      <c r="I194" s="78"/>
      <c r="J194" s="78"/>
      <c r="K194" s="78"/>
      <c r="L194" s="78"/>
      <c r="M194" s="78"/>
    </row>
    <row r="195" spans="1:13" ht="9.9" customHeight="1" x14ac:dyDescent="0.3">
      <c r="A195" s="64" t="s">
        <v>649</v>
      </c>
      <c r="B195" s="69" t="s">
        <v>336</v>
      </c>
      <c r="C195" s="70"/>
      <c r="D195" s="70"/>
      <c r="E195" s="65" t="s">
        <v>650</v>
      </c>
      <c r="F195" s="66"/>
      <c r="G195" s="66"/>
      <c r="H195" s="66"/>
      <c r="I195" s="67">
        <v>670498.54</v>
      </c>
      <c r="J195" s="67">
        <v>24257.42</v>
      </c>
      <c r="K195" s="67">
        <v>0</v>
      </c>
      <c r="L195" s="67">
        <v>646241.12</v>
      </c>
      <c r="M195" s="67"/>
    </row>
    <row r="196" spans="1:13" ht="9.9" customHeight="1" x14ac:dyDescent="0.3">
      <c r="A196" s="64" t="s">
        <v>651</v>
      </c>
      <c r="B196" s="69" t="s">
        <v>336</v>
      </c>
      <c r="C196" s="70"/>
      <c r="D196" s="70"/>
      <c r="E196" s="70"/>
      <c r="F196" s="65" t="s">
        <v>650</v>
      </c>
      <c r="G196" s="66"/>
      <c r="H196" s="66"/>
      <c r="I196" s="67">
        <v>670498.54</v>
      </c>
      <c r="J196" s="67">
        <v>24257.42</v>
      </c>
      <c r="K196" s="67">
        <v>0</v>
      </c>
      <c r="L196" s="67">
        <v>646241.12</v>
      </c>
      <c r="M196" s="67"/>
    </row>
    <row r="197" spans="1:13" ht="9.9" customHeight="1" x14ac:dyDescent="0.3">
      <c r="A197" s="71" t="s">
        <v>652</v>
      </c>
      <c r="B197" s="69" t="s">
        <v>336</v>
      </c>
      <c r="C197" s="70"/>
      <c r="D197" s="70"/>
      <c r="E197" s="70"/>
      <c r="F197" s="70"/>
      <c r="G197" s="72" t="s">
        <v>653</v>
      </c>
      <c r="H197" s="73"/>
      <c r="I197" s="74">
        <v>670498.54</v>
      </c>
      <c r="J197" s="74">
        <v>24257.42</v>
      </c>
      <c r="K197" s="74">
        <v>0</v>
      </c>
      <c r="L197" s="74">
        <v>646241.12</v>
      </c>
      <c r="M197" s="74"/>
    </row>
    <row r="198" spans="1:13" ht="9.9" customHeight="1" x14ac:dyDescent="0.3">
      <c r="A198" s="75" t="s">
        <v>336</v>
      </c>
      <c r="B198" s="69" t="s">
        <v>336</v>
      </c>
      <c r="C198" s="70"/>
      <c r="D198" s="70"/>
      <c r="E198" s="70"/>
      <c r="F198" s="70"/>
      <c r="G198" s="76" t="s">
        <v>336</v>
      </c>
      <c r="H198" s="77"/>
      <c r="I198" s="78"/>
      <c r="J198" s="78"/>
      <c r="K198" s="78"/>
      <c r="L198" s="78"/>
      <c r="M198" s="78"/>
    </row>
    <row r="199" spans="1:13" ht="9.9" customHeight="1" x14ac:dyDescent="0.3">
      <c r="A199" s="64" t="s">
        <v>654</v>
      </c>
      <c r="B199" s="69" t="s">
        <v>336</v>
      </c>
      <c r="C199" s="70"/>
      <c r="D199" s="70"/>
      <c r="E199" s="65" t="s">
        <v>655</v>
      </c>
      <c r="F199" s="66"/>
      <c r="G199" s="66"/>
      <c r="H199" s="66"/>
      <c r="I199" s="67">
        <v>185111.31</v>
      </c>
      <c r="J199" s="67">
        <v>78335.03</v>
      </c>
      <c r="K199" s="67">
        <v>363.87</v>
      </c>
      <c r="L199" s="67">
        <v>107140.15</v>
      </c>
      <c r="M199" s="67"/>
    </row>
    <row r="200" spans="1:13" ht="9.9" customHeight="1" x14ac:dyDescent="0.3">
      <c r="A200" s="64" t="s">
        <v>656</v>
      </c>
      <c r="B200" s="69" t="s">
        <v>336</v>
      </c>
      <c r="C200" s="70"/>
      <c r="D200" s="70"/>
      <c r="E200" s="70"/>
      <c r="F200" s="65" t="s">
        <v>655</v>
      </c>
      <c r="G200" s="66"/>
      <c r="H200" s="66"/>
      <c r="I200" s="67">
        <v>185111.31</v>
      </c>
      <c r="J200" s="67">
        <v>78335.03</v>
      </c>
      <c r="K200" s="67">
        <v>363.87</v>
      </c>
      <c r="L200" s="67">
        <v>107140.15</v>
      </c>
      <c r="M200" s="67"/>
    </row>
    <row r="201" spans="1:13" ht="9.9" customHeight="1" x14ac:dyDescent="0.3">
      <c r="A201" s="71" t="s">
        <v>657</v>
      </c>
      <c r="B201" s="69" t="s">
        <v>336</v>
      </c>
      <c r="C201" s="70"/>
      <c r="D201" s="70"/>
      <c r="E201" s="70"/>
      <c r="F201" s="70"/>
      <c r="G201" s="72" t="s">
        <v>658</v>
      </c>
      <c r="H201" s="73"/>
      <c r="I201" s="74">
        <v>185111.31</v>
      </c>
      <c r="J201" s="74">
        <v>78335.03</v>
      </c>
      <c r="K201" s="74">
        <v>363.87</v>
      </c>
      <c r="L201" s="74">
        <v>107140.15</v>
      </c>
      <c r="M201" s="74"/>
    </row>
    <row r="202" spans="1:13" ht="9.9" customHeight="1" x14ac:dyDescent="0.3">
      <c r="A202" s="75" t="s">
        <v>336</v>
      </c>
      <c r="B202" s="69" t="s">
        <v>336</v>
      </c>
      <c r="C202" s="70"/>
      <c r="D202" s="70"/>
      <c r="E202" s="70"/>
      <c r="F202" s="70"/>
      <c r="G202" s="76" t="s">
        <v>336</v>
      </c>
      <c r="H202" s="77"/>
      <c r="I202" s="78"/>
      <c r="J202" s="78"/>
      <c r="K202" s="78"/>
      <c r="L202" s="78"/>
      <c r="M202" s="78"/>
    </row>
    <row r="203" spans="1:13" ht="9.9" customHeight="1" x14ac:dyDescent="0.3">
      <c r="A203" s="64" t="s">
        <v>659</v>
      </c>
      <c r="B203" s="69" t="s">
        <v>336</v>
      </c>
      <c r="C203" s="70"/>
      <c r="D203" s="65" t="s">
        <v>660</v>
      </c>
      <c r="E203" s="66"/>
      <c r="F203" s="66"/>
      <c r="G203" s="66"/>
      <c r="H203" s="66"/>
      <c r="I203" s="67">
        <v>9654554.6899999995</v>
      </c>
      <c r="J203" s="67">
        <v>0</v>
      </c>
      <c r="K203" s="67">
        <v>0</v>
      </c>
      <c r="L203" s="67">
        <v>9654554.6899999995</v>
      </c>
      <c r="M203" s="67"/>
    </row>
    <row r="204" spans="1:13" ht="9.9" customHeight="1" x14ac:dyDescent="0.3">
      <c r="A204" s="64" t="s">
        <v>661</v>
      </c>
      <c r="B204" s="69" t="s">
        <v>336</v>
      </c>
      <c r="C204" s="70"/>
      <c r="D204" s="70"/>
      <c r="E204" s="65" t="s">
        <v>660</v>
      </c>
      <c r="F204" s="66"/>
      <c r="G204" s="66"/>
      <c r="H204" s="66"/>
      <c r="I204" s="67">
        <v>9654554.6899999995</v>
      </c>
      <c r="J204" s="67">
        <v>0</v>
      </c>
      <c r="K204" s="67">
        <v>0</v>
      </c>
      <c r="L204" s="67">
        <v>9654554.6899999995</v>
      </c>
      <c r="M204" s="67"/>
    </row>
    <row r="205" spans="1:13" ht="9.9" customHeight="1" x14ac:dyDescent="0.3">
      <c r="A205" s="64" t="s">
        <v>662</v>
      </c>
      <c r="B205" s="69" t="s">
        <v>336</v>
      </c>
      <c r="C205" s="70"/>
      <c r="D205" s="70"/>
      <c r="E205" s="70"/>
      <c r="F205" s="65" t="s">
        <v>663</v>
      </c>
      <c r="G205" s="66"/>
      <c r="H205" s="66"/>
      <c r="I205" s="67">
        <v>9654554.6899999995</v>
      </c>
      <c r="J205" s="67">
        <v>0</v>
      </c>
      <c r="K205" s="67">
        <v>0</v>
      </c>
      <c r="L205" s="67">
        <v>9654554.6899999995</v>
      </c>
      <c r="M205" s="67"/>
    </row>
    <row r="206" spans="1:13" ht="9.9" customHeight="1" x14ac:dyDescent="0.3">
      <c r="A206" s="71" t="s">
        <v>664</v>
      </c>
      <c r="B206" s="69" t="s">
        <v>336</v>
      </c>
      <c r="C206" s="70"/>
      <c r="D206" s="70"/>
      <c r="E206" s="70"/>
      <c r="F206" s="70"/>
      <c r="G206" s="72" t="s">
        <v>432</v>
      </c>
      <c r="H206" s="73"/>
      <c r="I206" s="74">
        <v>29585</v>
      </c>
      <c r="J206" s="74">
        <v>0</v>
      </c>
      <c r="K206" s="74">
        <v>0</v>
      </c>
      <c r="L206" s="74">
        <v>29585</v>
      </c>
      <c r="M206" s="74"/>
    </row>
    <row r="207" spans="1:13" ht="9.9" customHeight="1" x14ac:dyDescent="0.3">
      <c r="A207" s="71" t="s">
        <v>665</v>
      </c>
      <c r="B207" s="69" t="s">
        <v>336</v>
      </c>
      <c r="C207" s="70"/>
      <c r="D207" s="70"/>
      <c r="E207" s="70"/>
      <c r="F207" s="70"/>
      <c r="G207" s="72" t="s">
        <v>555</v>
      </c>
      <c r="H207" s="73"/>
      <c r="I207" s="74">
        <v>1267564.69</v>
      </c>
      <c r="J207" s="74">
        <v>0</v>
      </c>
      <c r="K207" s="74">
        <v>0</v>
      </c>
      <c r="L207" s="74">
        <v>1267564.69</v>
      </c>
      <c r="M207" s="74"/>
    </row>
    <row r="208" spans="1:13" ht="9.9" customHeight="1" x14ac:dyDescent="0.3">
      <c r="A208" s="71" t="s">
        <v>666</v>
      </c>
      <c r="B208" s="69" t="s">
        <v>336</v>
      </c>
      <c r="C208" s="70"/>
      <c r="D208" s="70"/>
      <c r="E208" s="70"/>
      <c r="F208" s="70"/>
      <c r="G208" s="72" t="s">
        <v>557</v>
      </c>
      <c r="H208" s="73"/>
      <c r="I208" s="74">
        <v>35000</v>
      </c>
      <c r="J208" s="74">
        <v>0</v>
      </c>
      <c r="K208" s="74">
        <v>0</v>
      </c>
      <c r="L208" s="74">
        <v>35000</v>
      </c>
      <c r="M208" s="74"/>
    </row>
    <row r="209" spans="1:13" ht="9.9" customHeight="1" x14ac:dyDescent="0.3">
      <c r="A209" s="71" t="s">
        <v>667</v>
      </c>
      <c r="B209" s="69" t="s">
        <v>336</v>
      </c>
      <c r="C209" s="70"/>
      <c r="D209" s="70"/>
      <c r="E209" s="70"/>
      <c r="F209" s="70"/>
      <c r="G209" s="72" t="s">
        <v>559</v>
      </c>
      <c r="H209" s="73"/>
      <c r="I209" s="74">
        <v>150000</v>
      </c>
      <c r="J209" s="74">
        <v>0</v>
      </c>
      <c r="K209" s="74">
        <v>0</v>
      </c>
      <c r="L209" s="74">
        <v>150000</v>
      </c>
      <c r="M209" s="74"/>
    </row>
    <row r="210" spans="1:13" ht="9.9" customHeight="1" x14ac:dyDescent="0.3">
      <c r="A210" s="71" t="s">
        <v>668</v>
      </c>
      <c r="B210" s="69" t="s">
        <v>336</v>
      </c>
      <c r="C210" s="70"/>
      <c r="D210" s="70"/>
      <c r="E210" s="70"/>
      <c r="F210" s="70"/>
      <c r="G210" s="72" t="s">
        <v>561</v>
      </c>
      <c r="H210" s="73"/>
      <c r="I210" s="74">
        <v>8172405</v>
      </c>
      <c r="J210" s="74">
        <v>0</v>
      </c>
      <c r="K210" s="74">
        <v>0</v>
      </c>
      <c r="L210" s="74">
        <v>8172405</v>
      </c>
      <c r="M210" s="74"/>
    </row>
    <row r="211" spans="1:13" ht="9.9" customHeight="1" x14ac:dyDescent="0.3">
      <c r="A211" s="64" t="s">
        <v>336</v>
      </c>
      <c r="B211" s="69" t="s">
        <v>336</v>
      </c>
      <c r="C211" s="70"/>
      <c r="D211" s="65" t="s">
        <v>336</v>
      </c>
      <c r="E211" s="66"/>
      <c r="F211" s="66"/>
      <c r="G211" s="66"/>
      <c r="H211" s="66"/>
      <c r="I211" s="79"/>
      <c r="J211" s="79"/>
      <c r="K211" s="79"/>
      <c r="L211" s="79"/>
      <c r="M211" s="79"/>
    </row>
    <row r="212" spans="1:13" ht="9.9" customHeight="1" x14ac:dyDescent="0.3">
      <c r="A212" s="64">
        <v>3</v>
      </c>
      <c r="B212" s="65" t="s">
        <v>670</v>
      </c>
      <c r="C212" s="66"/>
      <c r="D212" s="66"/>
      <c r="E212" s="66"/>
      <c r="F212" s="66"/>
      <c r="G212" s="66"/>
      <c r="H212" s="66"/>
      <c r="I212" s="67">
        <v>2820517.51</v>
      </c>
      <c r="J212" s="67">
        <v>1713546.71</v>
      </c>
      <c r="K212" s="67">
        <v>564663.56000000006</v>
      </c>
      <c r="L212" s="67">
        <v>3969400.66</v>
      </c>
      <c r="M212" s="67">
        <f>J212-K212</f>
        <v>1148883.1499999999</v>
      </c>
    </row>
    <row r="213" spans="1:13" ht="9.9" customHeight="1" x14ac:dyDescent="0.3">
      <c r="A213" s="64" t="s">
        <v>671</v>
      </c>
      <c r="B213" s="68" t="s">
        <v>336</v>
      </c>
      <c r="C213" s="65" t="s">
        <v>672</v>
      </c>
      <c r="D213" s="66"/>
      <c r="E213" s="66"/>
      <c r="F213" s="66"/>
      <c r="G213" s="66"/>
      <c r="H213" s="66"/>
      <c r="I213" s="67">
        <v>1529765.51</v>
      </c>
      <c r="J213" s="67">
        <v>1333154.2</v>
      </c>
      <c r="K213" s="67">
        <v>500328.53</v>
      </c>
      <c r="L213" s="67">
        <v>2362591.1800000002</v>
      </c>
      <c r="M213" s="67">
        <f t="shared" ref="M213:M278" si="0">J213-K213</f>
        <v>832825.66999999993</v>
      </c>
    </row>
    <row r="214" spans="1:13" ht="9.9" customHeight="1" x14ac:dyDescent="0.3">
      <c r="A214" s="64" t="s">
        <v>673</v>
      </c>
      <c r="B214" s="69" t="s">
        <v>336</v>
      </c>
      <c r="C214" s="70"/>
      <c r="D214" s="65" t="s">
        <v>674</v>
      </c>
      <c r="E214" s="66"/>
      <c r="F214" s="66"/>
      <c r="G214" s="66"/>
      <c r="H214" s="66"/>
      <c r="I214" s="67">
        <v>1273606.1000000001</v>
      </c>
      <c r="J214" s="67">
        <v>1154606.94</v>
      </c>
      <c r="K214" s="67">
        <v>500328.52</v>
      </c>
      <c r="L214" s="67">
        <v>1927884.52</v>
      </c>
      <c r="M214" s="67">
        <f t="shared" si="0"/>
        <v>654278.41999999993</v>
      </c>
    </row>
    <row r="215" spans="1:13" ht="9.9" customHeight="1" x14ac:dyDescent="0.3">
      <c r="A215" s="64" t="s">
        <v>675</v>
      </c>
      <c r="B215" s="69" t="s">
        <v>336</v>
      </c>
      <c r="C215" s="70"/>
      <c r="D215" s="70"/>
      <c r="E215" s="65" t="s">
        <v>676</v>
      </c>
      <c r="F215" s="66"/>
      <c r="G215" s="66"/>
      <c r="H215" s="66"/>
      <c r="I215" s="67">
        <v>60088.79</v>
      </c>
      <c r="J215" s="67">
        <v>30048.97</v>
      </c>
      <c r="K215" s="67">
        <v>0</v>
      </c>
      <c r="L215" s="67">
        <v>90137.76</v>
      </c>
      <c r="M215" s="67">
        <f t="shared" si="0"/>
        <v>30048.97</v>
      </c>
    </row>
    <row r="216" spans="1:13" ht="9.9" customHeight="1" x14ac:dyDescent="0.3">
      <c r="A216" s="64" t="s">
        <v>697</v>
      </c>
      <c r="B216" s="69" t="s">
        <v>336</v>
      </c>
      <c r="C216" s="70"/>
      <c r="D216" s="70"/>
      <c r="E216" s="70"/>
      <c r="F216" s="65" t="s">
        <v>698</v>
      </c>
      <c r="G216" s="66"/>
      <c r="H216" s="66"/>
      <c r="I216" s="67">
        <v>60088.79</v>
      </c>
      <c r="J216" s="67">
        <v>30048.97</v>
      </c>
      <c r="K216" s="67">
        <v>0</v>
      </c>
      <c r="L216" s="67">
        <v>90137.76</v>
      </c>
      <c r="M216" s="67">
        <f t="shared" si="0"/>
        <v>30048.97</v>
      </c>
    </row>
    <row r="217" spans="1:13" ht="9.9" customHeight="1" x14ac:dyDescent="0.3">
      <c r="A217" s="71" t="s">
        <v>699</v>
      </c>
      <c r="B217" s="69" t="s">
        <v>336</v>
      </c>
      <c r="C217" s="70"/>
      <c r="D217" s="70"/>
      <c r="E217" s="70"/>
      <c r="F217" s="70"/>
      <c r="G217" s="72" t="s">
        <v>680</v>
      </c>
      <c r="H217" s="73"/>
      <c r="I217" s="74">
        <v>46031.92</v>
      </c>
      <c r="J217" s="74">
        <v>23015.96</v>
      </c>
      <c r="K217" s="74">
        <v>0</v>
      </c>
      <c r="L217" s="74">
        <v>69047.88</v>
      </c>
      <c r="M217" s="74">
        <f t="shared" si="0"/>
        <v>23015.96</v>
      </c>
    </row>
    <row r="218" spans="1:13" ht="9.9" customHeight="1" x14ac:dyDescent="0.3">
      <c r="A218" s="71" t="s">
        <v>702</v>
      </c>
      <c r="B218" s="69" t="s">
        <v>336</v>
      </c>
      <c r="C218" s="70"/>
      <c r="D218" s="70"/>
      <c r="E218" s="70"/>
      <c r="F218" s="70"/>
      <c r="G218" s="72" t="s">
        <v>686</v>
      </c>
      <c r="H218" s="73"/>
      <c r="I218" s="74">
        <v>9206.39</v>
      </c>
      <c r="J218" s="74">
        <v>4603.1899999999996</v>
      </c>
      <c r="K218" s="74">
        <v>0</v>
      </c>
      <c r="L218" s="74">
        <v>13809.58</v>
      </c>
      <c r="M218" s="74">
        <f t="shared" si="0"/>
        <v>4603.1899999999996</v>
      </c>
    </row>
    <row r="219" spans="1:13" ht="9.9" customHeight="1" x14ac:dyDescent="0.3">
      <c r="A219" s="71" t="s">
        <v>703</v>
      </c>
      <c r="B219" s="69" t="s">
        <v>336</v>
      </c>
      <c r="C219" s="70"/>
      <c r="D219" s="70"/>
      <c r="E219" s="70"/>
      <c r="F219" s="70"/>
      <c r="G219" s="72" t="s">
        <v>688</v>
      </c>
      <c r="H219" s="73"/>
      <c r="I219" s="74">
        <v>3682.56</v>
      </c>
      <c r="J219" s="74">
        <v>1841.28</v>
      </c>
      <c r="K219" s="74">
        <v>0</v>
      </c>
      <c r="L219" s="74">
        <v>5523.84</v>
      </c>
      <c r="M219" s="74">
        <f t="shared" si="0"/>
        <v>1841.28</v>
      </c>
    </row>
    <row r="220" spans="1:13" ht="9.9" customHeight="1" x14ac:dyDescent="0.3">
      <c r="A220" s="71" t="s">
        <v>704</v>
      </c>
      <c r="B220" s="69" t="s">
        <v>336</v>
      </c>
      <c r="C220" s="70"/>
      <c r="D220" s="70"/>
      <c r="E220" s="70"/>
      <c r="F220" s="70"/>
      <c r="G220" s="72" t="s">
        <v>692</v>
      </c>
      <c r="H220" s="73"/>
      <c r="I220" s="74">
        <v>7.92</v>
      </c>
      <c r="J220" s="74">
        <v>8.5399999999999991</v>
      </c>
      <c r="K220" s="74">
        <v>0</v>
      </c>
      <c r="L220" s="74">
        <v>16.46</v>
      </c>
      <c r="M220" s="74">
        <f t="shared" si="0"/>
        <v>8.5399999999999991</v>
      </c>
    </row>
    <row r="221" spans="1:13" ht="9.9" customHeight="1" x14ac:dyDescent="0.3">
      <c r="A221" s="71" t="s">
        <v>705</v>
      </c>
      <c r="B221" s="69" t="s">
        <v>336</v>
      </c>
      <c r="C221" s="70"/>
      <c r="D221" s="70"/>
      <c r="E221" s="70"/>
      <c r="F221" s="70"/>
      <c r="G221" s="72" t="s">
        <v>694</v>
      </c>
      <c r="H221" s="73"/>
      <c r="I221" s="74">
        <v>1160</v>
      </c>
      <c r="J221" s="74">
        <v>580</v>
      </c>
      <c r="K221" s="74">
        <v>0</v>
      </c>
      <c r="L221" s="74">
        <v>1740</v>
      </c>
      <c r="M221" s="74">
        <f t="shared" si="0"/>
        <v>580</v>
      </c>
    </row>
    <row r="222" spans="1:13" ht="9.9" customHeight="1" x14ac:dyDescent="0.3">
      <c r="A222" s="75" t="s">
        <v>336</v>
      </c>
      <c r="B222" s="69" t="s">
        <v>336</v>
      </c>
      <c r="C222" s="70"/>
      <c r="D222" s="70"/>
      <c r="E222" s="70"/>
      <c r="F222" s="70"/>
      <c r="G222" s="76" t="s">
        <v>336</v>
      </c>
      <c r="H222" s="77"/>
      <c r="I222" s="78"/>
      <c r="J222" s="78"/>
      <c r="K222" s="78"/>
      <c r="L222" s="78"/>
      <c r="M222" s="78"/>
    </row>
    <row r="223" spans="1:13" ht="9.9" customHeight="1" x14ac:dyDescent="0.3">
      <c r="A223" s="64" t="s">
        <v>706</v>
      </c>
      <c r="B223" s="69" t="s">
        <v>336</v>
      </c>
      <c r="C223" s="70"/>
      <c r="D223" s="70"/>
      <c r="E223" s="65" t="s">
        <v>707</v>
      </c>
      <c r="F223" s="66"/>
      <c r="G223" s="66"/>
      <c r="H223" s="66"/>
      <c r="I223" s="67">
        <v>921066.99</v>
      </c>
      <c r="J223" s="67">
        <v>977284.96</v>
      </c>
      <c r="K223" s="67">
        <v>495435.82</v>
      </c>
      <c r="L223" s="67">
        <v>1402916.13</v>
      </c>
      <c r="M223" s="67">
        <f t="shared" si="0"/>
        <v>481849.13999999996</v>
      </c>
    </row>
    <row r="224" spans="1:13" ht="9.9" customHeight="1" x14ac:dyDescent="0.3">
      <c r="A224" s="64" t="s">
        <v>708</v>
      </c>
      <c r="B224" s="69" t="s">
        <v>336</v>
      </c>
      <c r="C224" s="70"/>
      <c r="D224" s="70"/>
      <c r="E224" s="70"/>
      <c r="F224" s="65" t="s">
        <v>678</v>
      </c>
      <c r="G224" s="66"/>
      <c r="H224" s="66"/>
      <c r="I224" s="67">
        <v>140993.01999999999</v>
      </c>
      <c r="J224" s="67">
        <v>181298.35</v>
      </c>
      <c r="K224" s="67">
        <v>68494.210000000006</v>
      </c>
      <c r="L224" s="67">
        <v>253797.16</v>
      </c>
      <c r="M224" s="67">
        <f t="shared" si="0"/>
        <v>112804.14</v>
      </c>
    </row>
    <row r="225" spans="1:13" ht="9.9" customHeight="1" x14ac:dyDescent="0.3">
      <c r="A225" s="71" t="s">
        <v>709</v>
      </c>
      <c r="B225" s="69" t="s">
        <v>336</v>
      </c>
      <c r="C225" s="70"/>
      <c r="D225" s="70"/>
      <c r="E225" s="70"/>
      <c r="F225" s="70"/>
      <c r="G225" s="72" t="s">
        <v>680</v>
      </c>
      <c r="H225" s="73"/>
      <c r="I225" s="74">
        <v>72502.55</v>
      </c>
      <c r="J225" s="74">
        <v>59774.92</v>
      </c>
      <c r="K225" s="74">
        <v>0</v>
      </c>
      <c r="L225" s="74">
        <v>132277.47</v>
      </c>
      <c r="M225" s="74">
        <f t="shared" si="0"/>
        <v>59774.92</v>
      </c>
    </row>
    <row r="226" spans="1:13" ht="9.9" customHeight="1" x14ac:dyDescent="0.3">
      <c r="A226" s="71" t="s">
        <v>710</v>
      </c>
      <c r="B226" s="69" t="s">
        <v>336</v>
      </c>
      <c r="C226" s="70"/>
      <c r="D226" s="70"/>
      <c r="E226" s="70"/>
      <c r="F226" s="70"/>
      <c r="G226" s="72" t="s">
        <v>682</v>
      </c>
      <c r="H226" s="73"/>
      <c r="I226" s="74">
        <v>775.07</v>
      </c>
      <c r="J226" s="74">
        <v>67483.78</v>
      </c>
      <c r="K226" s="74">
        <v>56625.46</v>
      </c>
      <c r="L226" s="74">
        <v>11633.39</v>
      </c>
      <c r="M226" s="74">
        <f t="shared" si="0"/>
        <v>10858.32</v>
      </c>
    </row>
    <row r="227" spans="1:13" ht="9.9" customHeight="1" x14ac:dyDescent="0.3">
      <c r="A227" s="71" t="s">
        <v>711</v>
      </c>
      <c r="B227" s="69" t="s">
        <v>336</v>
      </c>
      <c r="C227" s="70"/>
      <c r="D227" s="70"/>
      <c r="E227" s="70"/>
      <c r="F227" s="70"/>
      <c r="G227" s="72" t="s">
        <v>684</v>
      </c>
      <c r="H227" s="73"/>
      <c r="I227" s="74">
        <v>9548.58</v>
      </c>
      <c r="J227" s="74">
        <v>16466.45</v>
      </c>
      <c r="K227" s="74">
        <v>9548.58</v>
      </c>
      <c r="L227" s="74">
        <v>16466.45</v>
      </c>
      <c r="M227" s="74">
        <f t="shared" si="0"/>
        <v>6917.8700000000008</v>
      </c>
    </row>
    <row r="228" spans="1:13" ht="9.9" customHeight="1" x14ac:dyDescent="0.3">
      <c r="A228" s="71" t="s">
        <v>712</v>
      </c>
      <c r="B228" s="69" t="s">
        <v>336</v>
      </c>
      <c r="C228" s="70"/>
      <c r="D228" s="70"/>
      <c r="E228" s="70"/>
      <c r="F228" s="70"/>
      <c r="G228" s="72" t="s">
        <v>686</v>
      </c>
      <c r="H228" s="73"/>
      <c r="I228" s="74">
        <v>26886.41</v>
      </c>
      <c r="J228" s="74">
        <v>16025.17</v>
      </c>
      <c r="K228" s="74">
        <v>0</v>
      </c>
      <c r="L228" s="74">
        <v>42911.58</v>
      </c>
      <c r="M228" s="74">
        <f t="shared" si="0"/>
        <v>16025.17</v>
      </c>
    </row>
    <row r="229" spans="1:13" ht="9.9" customHeight="1" x14ac:dyDescent="0.3">
      <c r="A229" s="71" t="s">
        <v>713</v>
      </c>
      <c r="B229" s="69" t="s">
        <v>336</v>
      </c>
      <c r="C229" s="70"/>
      <c r="D229" s="70"/>
      <c r="E229" s="70"/>
      <c r="F229" s="70"/>
      <c r="G229" s="72" t="s">
        <v>688</v>
      </c>
      <c r="H229" s="73"/>
      <c r="I229" s="74">
        <v>8080.44</v>
      </c>
      <c r="J229" s="74">
        <v>4744.2700000000004</v>
      </c>
      <c r="K229" s="74">
        <v>0</v>
      </c>
      <c r="L229" s="74">
        <v>12824.71</v>
      </c>
      <c r="M229" s="74">
        <f t="shared" si="0"/>
        <v>4744.2700000000004</v>
      </c>
    </row>
    <row r="230" spans="1:13" ht="9.9" customHeight="1" x14ac:dyDescent="0.3">
      <c r="A230" s="71" t="s">
        <v>714</v>
      </c>
      <c r="B230" s="69" t="s">
        <v>336</v>
      </c>
      <c r="C230" s="70"/>
      <c r="D230" s="70"/>
      <c r="E230" s="70"/>
      <c r="F230" s="70"/>
      <c r="G230" s="72" t="s">
        <v>690</v>
      </c>
      <c r="H230" s="73"/>
      <c r="I230" s="74">
        <v>1083.9100000000001</v>
      </c>
      <c r="J230" s="74">
        <v>603.65</v>
      </c>
      <c r="K230" s="74">
        <v>0</v>
      </c>
      <c r="L230" s="74">
        <v>1687.56</v>
      </c>
      <c r="M230" s="74">
        <f t="shared" si="0"/>
        <v>603.65</v>
      </c>
    </row>
    <row r="231" spans="1:13" ht="9.9" customHeight="1" x14ac:dyDescent="0.3">
      <c r="A231" s="71" t="s">
        <v>715</v>
      </c>
      <c r="B231" s="69" t="s">
        <v>336</v>
      </c>
      <c r="C231" s="70"/>
      <c r="D231" s="70"/>
      <c r="E231" s="70"/>
      <c r="F231" s="70"/>
      <c r="G231" s="72" t="s">
        <v>716</v>
      </c>
      <c r="H231" s="73"/>
      <c r="I231" s="74">
        <v>8001.33</v>
      </c>
      <c r="J231" s="74">
        <v>4829.72</v>
      </c>
      <c r="K231" s="74">
        <v>1529.54</v>
      </c>
      <c r="L231" s="74">
        <v>11301.51</v>
      </c>
      <c r="M231" s="74">
        <f t="shared" si="0"/>
        <v>3300.1800000000003</v>
      </c>
    </row>
    <row r="232" spans="1:13" ht="9.9" customHeight="1" x14ac:dyDescent="0.3">
      <c r="A232" s="71" t="s">
        <v>717</v>
      </c>
      <c r="B232" s="69" t="s">
        <v>336</v>
      </c>
      <c r="C232" s="70"/>
      <c r="D232" s="70"/>
      <c r="E232" s="70"/>
      <c r="F232" s="70"/>
      <c r="G232" s="72" t="s">
        <v>692</v>
      </c>
      <c r="H232" s="73"/>
      <c r="I232" s="74">
        <v>87.12</v>
      </c>
      <c r="J232" s="74">
        <v>93.95</v>
      </c>
      <c r="K232" s="74">
        <v>0</v>
      </c>
      <c r="L232" s="74">
        <v>181.07</v>
      </c>
      <c r="M232" s="74">
        <f t="shared" si="0"/>
        <v>93.95</v>
      </c>
    </row>
    <row r="233" spans="1:13" ht="9.9" customHeight="1" x14ac:dyDescent="0.3">
      <c r="A233" s="71" t="s">
        <v>718</v>
      </c>
      <c r="B233" s="69" t="s">
        <v>336</v>
      </c>
      <c r="C233" s="70"/>
      <c r="D233" s="70"/>
      <c r="E233" s="70"/>
      <c r="F233" s="70"/>
      <c r="G233" s="72" t="s">
        <v>694</v>
      </c>
      <c r="H233" s="73"/>
      <c r="I233" s="74">
        <v>11687</v>
      </c>
      <c r="J233" s="74">
        <v>9049.7199999999993</v>
      </c>
      <c r="K233" s="74">
        <v>0</v>
      </c>
      <c r="L233" s="74">
        <v>20736.72</v>
      </c>
      <c r="M233" s="74">
        <f t="shared" si="0"/>
        <v>9049.7199999999993</v>
      </c>
    </row>
    <row r="234" spans="1:13" ht="9.9" customHeight="1" x14ac:dyDescent="0.3">
      <c r="A234" s="71" t="s">
        <v>719</v>
      </c>
      <c r="B234" s="69" t="s">
        <v>336</v>
      </c>
      <c r="C234" s="70"/>
      <c r="D234" s="70"/>
      <c r="E234" s="70"/>
      <c r="F234" s="70"/>
      <c r="G234" s="72" t="s">
        <v>720</v>
      </c>
      <c r="H234" s="73"/>
      <c r="I234" s="74">
        <v>2340.61</v>
      </c>
      <c r="J234" s="74">
        <v>2226.7199999999998</v>
      </c>
      <c r="K234" s="74">
        <v>790.63</v>
      </c>
      <c r="L234" s="74">
        <v>3776.7</v>
      </c>
      <c r="M234" s="74">
        <f t="shared" si="0"/>
        <v>1436.0899999999997</v>
      </c>
    </row>
    <row r="235" spans="1:13" ht="9.9" customHeight="1" x14ac:dyDescent="0.3">
      <c r="A235" s="75" t="s">
        <v>336</v>
      </c>
      <c r="B235" s="69" t="s">
        <v>336</v>
      </c>
      <c r="C235" s="70"/>
      <c r="D235" s="70"/>
      <c r="E235" s="70"/>
      <c r="F235" s="70"/>
      <c r="G235" s="76" t="s">
        <v>336</v>
      </c>
      <c r="H235" s="77"/>
      <c r="I235" s="78"/>
      <c r="J235" s="78"/>
      <c r="K235" s="78"/>
      <c r="L235" s="78"/>
      <c r="M235" s="78"/>
    </row>
    <row r="236" spans="1:13" ht="9.9" customHeight="1" x14ac:dyDescent="0.3">
      <c r="A236" s="64" t="s">
        <v>722</v>
      </c>
      <c r="B236" s="69" t="s">
        <v>336</v>
      </c>
      <c r="C236" s="70"/>
      <c r="D236" s="70"/>
      <c r="E236" s="70"/>
      <c r="F236" s="65" t="s">
        <v>698</v>
      </c>
      <c r="G236" s="66"/>
      <c r="H236" s="66"/>
      <c r="I236" s="67">
        <v>780073.97</v>
      </c>
      <c r="J236" s="67">
        <v>795986.61</v>
      </c>
      <c r="K236" s="67">
        <v>426941.61</v>
      </c>
      <c r="L236" s="67">
        <v>1149118.97</v>
      </c>
      <c r="M236" s="67">
        <f t="shared" si="0"/>
        <v>369045</v>
      </c>
    </row>
    <row r="237" spans="1:13" ht="9.9" customHeight="1" x14ac:dyDescent="0.3">
      <c r="A237" s="71" t="s">
        <v>723</v>
      </c>
      <c r="B237" s="69" t="s">
        <v>336</v>
      </c>
      <c r="C237" s="70"/>
      <c r="D237" s="70"/>
      <c r="E237" s="70"/>
      <c r="F237" s="70"/>
      <c r="G237" s="72" t="s">
        <v>680</v>
      </c>
      <c r="H237" s="73"/>
      <c r="I237" s="74">
        <v>381370.76</v>
      </c>
      <c r="J237" s="74">
        <v>177010.92</v>
      </c>
      <c r="K237" s="74">
        <v>1115.8599999999999</v>
      </c>
      <c r="L237" s="74">
        <v>557265.81999999995</v>
      </c>
      <c r="M237" s="74">
        <f t="shared" si="0"/>
        <v>175895.06000000003</v>
      </c>
    </row>
    <row r="238" spans="1:13" ht="9.9" customHeight="1" x14ac:dyDescent="0.3">
      <c r="A238" s="71" t="s">
        <v>724</v>
      </c>
      <c r="B238" s="69" t="s">
        <v>336</v>
      </c>
      <c r="C238" s="70"/>
      <c r="D238" s="70"/>
      <c r="E238" s="70"/>
      <c r="F238" s="70"/>
      <c r="G238" s="72" t="s">
        <v>682</v>
      </c>
      <c r="H238" s="73"/>
      <c r="I238" s="74">
        <v>52739.9</v>
      </c>
      <c r="J238" s="74">
        <v>380586.85</v>
      </c>
      <c r="K238" s="74">
        <v>364257.2</v>
      </c>
      <c r="L238" s="74">
        <v>69069.55</v>
      </c>
      <c r="M238" s="74">
        <f t="shared" si="0"/>
        <v>16329.649999999965</v>
      </c>
    </row>
    <row r="239" spans="1:13" ht="9.9" customHeight="1" x14ac:dyDescent="0.3">
      <c r="A239" s="71" t="s">
        <v>725</v>
      </c>
      <c r="B239" s="69" t="s">
        <v>336</v>
      </c>
      <c r="C239" s="70"/>
      <c r="D239" s="70"/>
      <c r="E239" s="70"/>
      <c r="F239" s="70"/>
      <c r="G239" s="72" t="s">
        <v>684</v>
      </c>
      <c r="H239" s="73"/>
      <c r="I239" s="74">
        <v>45056.98</v>
      </c>
      <c r="J239" s="74">
        <v>66976.14</v>
      </c>
      <c r="K239" s="74">
        <v>44810.67</v>
      </c>
      <c r="L239" s="74">
        <v>67222.45</v>
      </c>
      <c r="M239" s="74">
        <f t="shared" si="0"/>
        <v>22165.47</v>
      </c>
    </row>
    <row r="240" spans="1:13" ht="9.9" customHeight="1" x14ac:dyDescent="0.3">
      <c r="A240" s="71" t="s">
        <v>726</v>
      </c>
      <c r="B240" s="69" t="s">
        <v>336</v>
      </c>
      <c r="C240" s="70"/>
      <c r="D240" s="70"/>
      <c r="E240" s="70"/>
      <c r="F240" s="70"/>
      <c r="G240" s="72" t="s">
        <v>727</v>
      </c>
      <c r="H240" s="73"/>
      <c r="I240" s="74">
        <v>-488.47</v>
      </c>
      <c r="J240" s="74">
        <v>0</v>
      </c>
      <c r="K240" s="74">
        <v>0</v>
      </c>
      <c r="L240" s="74">
        <v>-488.47</v>
      </c>
      <c r="M240" s="74">
        <f t="shared" si="0"/>
        <v>0</v>
      </c>
    </row>
    <row r="241" spans="1:13" ht="9.9" customHeight="1" x14ac:dyDescent="0.3">
      <c r="A241" s="71" t="s">
        <v>728</v>
      </c>
      <c r="B241" s="69" t="s">
        <v>336</v>
      </c>
      <c r="C241" s="70"/>
      <c r="D241" s="70"/>
      <c r="E241" s="70"/>
      <c r="F241" s="70"/>
      <c r="G241" s="72" t="s">
        <v>729</v>
      </c>
      <c r="H241" s="73"/>
      <c r="I241" s="74">
        <v>26.42</v>
      </c>
      <c r="J241" s="74">
        <v>415.88</v>
      </c>
      <c r="K241" s="74">
        <v>0</v>
      </c>
      <c r="L241" s="74">
        <v>442.3</v>
      </c>
      <c r="M241" s="74">
        <f t="shared" si="0"/>
        <v>415.88</v>
      </c>
    </row>
    <row r="242" spans="1:13" ht="9.9" customHeight="1" x14ac:dyDescent="0.3">
      <c r="A242" s="71" t="s">
        <v>730</v>
      </c>
      <c r="B242" s="69" t="s">
        <v>336</v>
      </c>
      <c r="C242" s="70"/>
      <c r="D242" s="70"/>
      <c r="E242" s="70"/>
      <c r="F242" s="70"/>
      <c r="G242" s="72" t="s">
        <v>686</v>
      </c>
      <c r="H242" s="73"/>
      <c r="I242" s="74">
        <v>108332.58</v>
      </c>
      <c r="J242" s="74">
        <v>55043.33</v>
      </c>
      <c r="K242" s="74">
        <v>0</v>
      </c>
      <c r="L242" s="74">
        <v>163375.91</v>
      </c>
      <c r="M242" s="74">
        <f t="shared" si="0"/>
        <v>55043.33</v>
      </c>
    </row>
    <row r="243" spans="1:13" ht="9.9" customHeight="1" x14ac:dyDescent="0.3">
      <c r="A243" s="71" t="s">
        <v>731</v>
      </c>
      <c r="B243" s="69" t="s">
        <v>336</v>
      </c>
      <c r="C243" s="70"/>
      <c r="D243" s="70"/>
      <c r="E243" s="70"/>
      <c r="F243" s="70"/>
      <c r="G243" s="72" t="s">
        <v>688</v>
      </c>
      <c r="H243" s="73"/>
      <c r="I243" s="74">
        <v>32206.95</v>
      </c>
      <c r="J243" s="74">
        <v>16089.16</v>
      </c>
      <c r="K243" s="74">
        <v>0</v>
      </c>
      <c r="L243" s="74">
        <v>48296.11</v>
      </c>
      <c r="M243" s="74">
        <f t="shared" si="0"/>
        <v>16089.16</v>
      </c>
    </row>
    <row r="244" spans="1:13" ht="9.9" customHeight="1" x14ac:dyDescent="0.3">
      <c r="A244" s="71" t="s">
        <v>732</v>
      </c>
      <c r="B244" s="69" t="s">
        <v>336</v>
      </c>
      <c r="C244" s="70"/>
      <c r="D244" s="70"/>
      <c r="E244" s="70"/>
      <c r="F244" s="70"/>
      <c r="G244" s="72" t="s">
        <v>690</v>
      </c>
      <c r="H244" s="73"/>
      <c r="I244" s="74">
        <v>4013.51</v>
      </c>
      <c r="J244" s="74">
        <v>2102.88</v>
      </c>
      <c r="K244" s="74">
        <v>0</v>
      </c>
      <c r="L244" s="74">
        <v>6116.39</v>
      </c>
      <c r="M244" s="74">
        <f t="shared" si="0"/>
        <v>2102.88</v>
      </c>
    </row>
    <row r="245" spans="1:13" ht="9.9" customHeight="1" x14ac:dyDescent="0.3">
      <c r="A245" s="71" t="s">
        <v>733</v>
      </c>
      <c r="B245" s="69" t="s">
        <v>336</v>
      </c>
      <c r="C245" s="70"/>
      <c r="D245" s="70"/>
      <c r="E245" s="70"/>
      <c r="F245" s="70"/>
      <c r="G245" s="72" t="s">
        <v>716</v>
      </c>
      <c r="H245" s="73"/>
      <c r="I245" s="74">
        <v>55100.41</v>
      </c>
      <c r="J245" s="74">
        <v>35356.400000000001</v>
      </c>
      <c r="K245" s="74">
        <v>10897.1</v>
      </c>
      <c r="L245" s="74">
        <v>79559.710000000006</v>
      </c>
      <c r="M245" s="74">
        <f t="shared" si="0"/>
        <v>24459.300000000003</v>
      </c>
    </row>
    <row r="246" spans="1:13" ht="9.9" customHeight="1" x14ac:dyDescent="0.3">
      <c r="A246" s="71" t="s">
        <v>734</v>
      </c>
      <c r="B246" s="69" t="s">
        <v>336</v>
      </c>
      <c r="C246" s="70"/>
      <c r="D246" s="70"/>
      <c r="E246" s="70"/>
      <c r="F246" s="70"/>
      <c r="G246" s="72" t="s">
        <v>692</v>
      </c>
      <c r="H246" s="73"/>
      <c r="I246" s="74">
        <v>637.66999999999996</v>
      </c>
      <c r="J246" s="74">
        <v>683.68</v>
      </c>
      <c r="K246" s="74">
        <v>0</v>
      </c>
      <c r="L246" s="74">
        <v>1321.35</v>
      </c>
      <c r="M246" s="74">
        <f t="shared" si="0"/>
        <v>683.68</v>
      </c>
    </row>
    <row r="247" spans="1:13" ht="9.9" customHeight="1" x14ac:dyDescent="0.3">
      <c r="A247" s="71" t="s">
        <v>735</v>
      </c>
      <c r="B247" s="69" t="s">
        <v>336</v>
      </c>
      <c r="C247" s="70"/>
      <c r="D247" s="70"/>
      <c r="E247" s="70"/>
      <c r="F247" s="70"/>
      <c r="G247" s="72" t="s">
        <v>694</v>
      </c>
      <c r="H247" s="73"/>
      <c r="I247" s="74">
        <v>71335.41</v>
      </c>
      <c r="J247" s="74">
        <v>36375.74</v>
      </c>
      <c r="K247" s="74">
        <v>0</v>
      </c>
      <c r="L247" s="74">
        <v>107711.15</v>
      </c>
      <c r="M247" s="74">
        <f t="shared" si="0"/>
        <v>36375.74</v>
      </c>
    </row>
    <row r="248" spans="1:13" ht="9.9" customHeight="1" x14ac:dyDescent="0.3">
      <c r="A248" s="71" t="s">
        <v>736</v>
      </c>
      <c r="B248" s="69" t="s">
        <v>336</v>
      </c>
      <c r="C248" s="70"/>
      <c r="D248" s="70"/>
      <c r="E248" s="70"/>
      <c r="F248" s="70"/>
      <c r="G248" s="72" t="s">
        <v>720</v>
      </c>
      <c r="H248" s="73"/>
      <c r="I248" s="74">
        <v>26277.85</v>
      </c>
      <c r="J248" s="74">
        <v>21872.22</v>
      </c>
      <c r="K248" s="74">
        <v>5860.78</v>
      </c>
      <c r="L248" s="74">
        <v>42289.29</v>
      </c>
      <c r="M248" s="74">
        <f t="shared" si="0"/>
        <v>16011.440000000002</v>
      </c>
    </row>
    <row r="249" spans="1:13" ht="9.9" customHeight="1" x14ac:dyDescent="0.3">
      <c r="A249" s="71" t="s">
        <v>737</v>
      </c>
      <c r="B249" s="69" t="s">
        <v>336</v>
      </c>
      <c r="C249" s="70"/>
      <c r="D249" s="70"/>
      <c r="E249" s="70"/>
      <c r="F249" s="70"/>
      <c r="G249" s="72" t="s">
        <v>696</v>
      </c>
      <c r="H249" s="73"/>
      <c r="I249" s="74">
        <v>264</v>
      </c>
      <c r="J249" s="74">
        <v>264</v>
      </c>
      <c r="K249" s="74">
        <v>0</v>
      </c>
      <c r="L249" s="74">
        <v>528</v>
      </c>
      <c r="M249" s="74">
        <f t="shared" si="0"/>
        <v>264</v>
      </c>
    </row>
    <row r="250" spans="1:13" ht="9.9" customHeight="1" x14ac:dyDescent="0.3">
      <c r="A250" s="71" t="s">
        <v>738</v>
      </c>
      <c r="B250" s="69" t="s">
        <v>336</v>
      </c>
      <c r="C250" s="70"/>
      <c r="D250" s="70"/>
      <c r="E250" s="70"/>
      <c r="F250" s="70"/>
      <c r="G250" s="72" t="s">
        <v>739</v>
      </c>
      <c r="H250" s="73"/>
      <c r="I250" s="74">
        <v>0</v>
      </c>
      <c r="J250" s="74">
        <v>2302.7399999999998</v>
      </c>
      <c r="K250" s="74">
        <v>0</v>
      </c>
      <c r="L250" s="74">
        <v>2302.7399999999998</v>
      </c>
      <c r="M250" s="74">
        <f t="shared" si="0"/>
        <v>2302.7399999999998</v>
      </c>
    </row>
    <row r="251" spans="1:13" ht="9.9" customHeight="1" x14ac:dyDescent="0.3">
      <c r="A251" s="71" t="s">
        <v>740</v>
      </c>
      <c r="B251" s="69" t="s">
        <v>336</v>
      </c>
      <c r="C251" s="70"/>
      <c r="D251" s="70"/>
      <c r="E251" s="70"/>
      <c r="F251" s="70"/>
      <c r="G251" s="72" t="s">
        <v>741</v>
      </c>
      <c r="H251" s="73"/>
      <c r="I251" s="74">
        <v>3200</v>
      </c>
      <c r="J251" s="74">
        <v>906.67</v>
      </c>
      <c r="K251" s="74">
        <v>0</v>
      </c>
      <c r="L251" s="74">
        <v>4106.67</v>
      </c>
      <c r="M251" s="74">
        <f t="shared" si="0"/>
        <v>906.67</v>
      </c>
    </row>
    <row r="252" spans="1:13" ht="9.9" customHeight="1" x14ac:dyDescent="0.3">
      <c r="A252" s="75" t="s">
        <v>336</v>
      </c>
      <c r="B252" s="69" t="s">
        <v>336</v>
      </c>
      <c r="C252" s="70"/>
      <c r="D252" s="70"/>
      <c r="E252" s="70"/>
      <c r="F252" s="70"/>
      <c r="G252" s="76" t="s">
        <v>336</v>
      </c>
      <c r="H252" s="77"/>
      <c r="I252" s="78"/>
      <c r="J252" s="78"/>
      <c r="K252" s="78"/>
      <c r="L252" s="78"/>
      <c r="M252" s="78"/>
    </row>
    <row r="253" spans="1:13" ht="9.9" customHeight="1" x14ac:dyDescent="0.3">
      <c r="A253" s="64" t="s">
        <v>742</v>
      </c>
      <c r="B253" s="69" t="s">
        <v>336</v>
      </c>
      <c r="C253" s="70"/>
      <c r="D253" s="70"/>
      <c r="E253" s="65" t="s">
        <v>743</v>
      </c>
      <c r="F253" s="66"/>
      <c r="G253" s="66"/>
      <c r="H253" s="66"/>
      <c r="I253" s="67">
        <v>292450.32</v>
      </c>
      <c r="J253" s="67">
        <v>147273.01</v>
      </c>
      <c r="K253" s="67">
        <v>4892.7</v>
      </c>
      <c r="L253" s="67">
        <v>434830.63</v>
      </c>
      <c r="M253" s="67">
        <f t="shared" si="0"/>
        <v>142380.31</v>
      </c>
    </row>
    <row r="254" spans="1:13" ht="9.9" customHeight="1" x14ac:dyDescent="0.3">
      <c r="A254" s="64" t="s">
        <v>744</v>
      </c>
      <c r="B254" s="69" t="s">
        <v>336</v>
      </c>
      <c r="C254" s="70"/>
      <c r="D254" s="70"/>
      <c r="E254" s="70"/>
      <c r="F254" s="65" t="s">
        <v>698</v>
      </c>
      <c r="G254" s="66"/>
      <c r="H254" s="66"/>
      <c r="I254" s="67">
        <v>292450.32</v>
      </c>
      <c r="J254" s="67">
        <v>147273.01</v>
      </c>
      <c r="K254" s="67">
        <v>4892.7</v>
      </c>
      <c r="L254" s="67">
        <v>434830.63</v>
      </c>
      <c r="M254" s="67">
        <f t="shared" si="0"/>
        <v>142380.31</v>
      </c>
    </row>
    <row r="255" spans="1:13" ht="9.9" customHeight="1" x14ac:dyDescent="0.3">
      <c r="A255" s="71" t="s">
        <v>745</v>
      </c>
      <c r="B255" s="69" t="s">
        <v>336</v>
      </c>
      <c r="C255" s="70"/>
      <c r="D255" s="70"/>
      <c r="E255" s="70"/>
      <c r="F255" s="70"/>
      <c r="G255" s="72" t="s">
        <v>692</v>
      </c>
      <c r="H255" s="73"/>
      <c r="I255" s="74">
        <v>958.32</v>
      </c>
      <c r="J255" s="74">
        <v>990.64</v>
      </c>
      <c r="K255" s="74">
        <v>0</v>
      </c>
      <c r="L255" s="74">
        <v>1948.96</v>
      </c>
      <c r="M255" s="74">
        <f t="shared" si="0"/>
        <v>990.64</v>
      </c>
    </row>
    <row r="256" spans="1:13" ht="9.9" customHeight="1" x14ac:dyDescent="0.3">
      <c r="A256" s="71" t="s">
        <v>746</v>
      </c>
      <c r="B256" s="69" t="s">
        <v>336</v>
      </c>
      <c r="C256" s="70"/>
      <c r="D256" s="70"/>
      <c r="E256" s="70"/>
      <c r="F256" s="70"/>
      <c r="G256" s="72" t="s">
        <v>720</v>
      </c>
      <c r="H256" s="73"/>
      <c r="I256" s="74">
        <v>92902.1</v>
      </c>
      <c r="J256" s="74">
        <v>46818.36</v>
      </c>
      <c r="K256" s="74">
        <v>4562.5</v>
      </c>
      <c r="L256" s="74">
        <v>135157.96</v>
      </c>
      <c r="M256" s="74">
        <f t="shared" si="0"/>
        <v>42255.86</v>
      </c>
    </row>
    <row r="257" spans="1:13" ht="9.9" customHeight="1" x14ac:dyDescent="0.3">
      <c r="A257" s="71" t="s">
        <v>747</v>
      </c>
      <c r="B257" s="69" t="s">
        <v>336</v>
      </c>
      <c r="C257" s="70"/>
      <c r="D257" s="70"/>
      <c r="E257" s="70"/>
      <c r="F257" s="70"/>
      <c r="G257" s="72" t="s">
        <v>741</v>
      </c>
      <c r="H257" s="73"/>
      <c r="I257" s="74">
        <v>198589.9</v>
      </c>
      <c r="J257" s="74">
        <v>99464.01</v>
      </c>
      <c r="K257" s="74">
        <v>330.2</v>
      </c>
      <c r="L257" s="74">
        <v>297723.71000000002</v>
      </c>
      <c r="M257" s="74">
        <f t="shared" si="0"/>
        <v>99133.81</v>
      </c>
    </row>
    <row r="258" spans="1:13" ht="9.9" customHeight="1" x14ac:dyDescent="0.3">
      <c r="A258" s="64" t="s">
        <v>336</v>
      </c>
      <c r="B258" s="69" t="s">
        <v>336</v>
      </c>
      <c r="C258" s="70"/>
      <c r="D258" s="70"/>
      <c r="E258" s="65" t="s">
        <v>336</v>
      </c>
      <c r="F258" s="66"/>
      <c r="G258" s="66"/>
      <c r="H258" s="66"/>
      <c r="I258" s="79"/>
      <c r="J258" s="79"/>
      <c r="K258" s="79"/>
      <c r="L258" s="79"/>
      <c r="M258" s="79"/>
    </row>
    <row r="259" spans="1:13" ht="9.9" customHeight="1" x14ac:dyDescent="0.3">
      <c r="A259" s="64" t="s">
        <v>748</v>
      </c>
      <c r="B259" s="69" t="s">
        <v>336</v>
      </c>
      <c r="C259" s="70"/>
      <c r="D259" s="65" t="s">
        <v>749</v>
      </c>
      <c r="E259" s="66"/>
      <c r="F259" s="66"/>
      <c r="G259" s="66"/>
      <c r="H259" s="66"/>
      <c r="I259" s="67">
        <v>256159.41</v>
      </c>
      <c r="J259" s="67">
        <v>178547.26</v>
      </c>
      <c r="K259" s="67">
        <v>0.01</v>
      </c>
      <c r="L259" s="67">
        <v>434706.66</v>
      </c>
      <c r="M259" s="67">
        <f t="shared" si="0"/>
        <v>178547.25</v>
      </c>
    </row>
    <row r="260" spans="1:13" ht="9.9" customHeight="1" x14ac:dyDescent="0.3">
      <c r="A260" s="64" t="s">
        <v>750</v>
      </c>
      <c r="B260" s="69" t="s">
        <v>336</v>
      </c>
      <c r="C260" s="70"/>
      <c r="D260" s="70"/>
      <c r="E260" s="65" t="s">
        <v>749</v>
      </c>
      <c r="F260" s="66"/>
      <c r="G260" s="66"/>
      <c r="H260" s="66"/>
      <c r="I260" s="67">
        <v>256159.41</v>
      </c>
      <c r="J260" s="67">
        <v>178547.26</v>
      </c>
      <c r="K260" s="67">
        <v>0.01</v>
      </c>
      <c r="L260" s="67">
        <v>434706.66</v>
      </c>
      <c r="M260" s="67">
        <f t="shared" si="0"/>
        <v>178547.25</v>
      </c>
    </row>
    <row r="261" spans="1:13" ht="9.9" customHeight="1" x14ac:dyDescent="0.3">
      <c r="A261" s="64" t="s">
        <v>751</v>
      </c>
      <c r="B261" s="69" t="s">
        <v>336</v>
      </c>
      <c r="C261" s="70"/>
      <c r="D261" s="70"/>
      <c r="E261" s="70"/>
      <c r="F261" s="65" t="s">
        <v>749</v>
      </c>
      <c r="G261" s="66"/>
      <c r="H261" s="66"/>
      <c r="I261" s="67">
        <v>256159.41</v>
      </c>
      <c r="J261" s="67">
        <v>178547.26</v>
      </c>
      <c r="K261" s="67">
        <v>0.01</v>
      </c>
      <c r="L261" s="67">
        <v>434706.66</v>
      </c>
      <c r="M261" s="67">
        <f t="shared" si="0"/>
        <v>178547.25</v>
      </c>
    </row>
    <row r="262" spans="1:13" ht="9.9" customHeight="1" x14ac:dyDescent="0.3">
      <c r="A262" s="71" t="s">
        <v>752</v>
      </c>
      <c r="B262" s="69" t="s">
        <v>336</v>
      </c>
      <c r="C262" s="70"/>
      <c r="D262" s="70"/>
      <c r="E262" s="70"/>
      <c r="F262" s="70"/>
      <c r="G262" s="72" t="s">
        <v>753</v>
      </c>
      <c r="H262" s="73"/>
      <c r="I262" s="74">
        <v>14038.04</v>
      </c>
      <c r="J262" s="74">
        <v>7019.02</v>
      </c>
      <c r="K262" s="74">
        <v>0</v>
      </c>
      <c r="L262" s="74">
        <v>21057.06</v>
      </c>
      <c r="M262" s="74">
        <f t="shared" si="0"/>
        <v>7019.02</v>
      </c>
    </row>
    <row r="263" spans="1:13" ht="9.9" customHeight="1" x14ac:dyDescent="0.3">
      <c r="A263" s="71" t="s">
        <v>754</v>
      </c>
      <c r="B263" s="69" t="s">
        <v>336</v>
      </c>
      <c r="C263" s="70"/>
      <c r="D263" s="70"/>
      <c r="E263" s="70"/>
      <c r="F263" s="70"/>
      <c r="G263" s="72" t="s">
        <v>755</v>
      </c>
      <c r="H263" s="73"/>
      <c r="I263" s="74">
        <v>6615</v>
      </c>
      <c r="J263" s="74">
        <v>3675</v>
      </c>
      <c r="K263" s="74">
        <v>0</v>
      </c>
      <c r="L263" s="74">
        <v>10290</v>
      </c>
      <c r="M263" s="74">
        <f t="shared" si="0"/>
        <v>3675</v>
      </c>
    </row>
    <row r="264" spans="1:13" ht="9.9" customHeight="1" x14ac:dyDescent="0.3">
      <c r="A264" s="71" t="s">
        <v>756</v>
      </c>
      <c r="B264" s="69" t="s">
        <v>336</v>
      </c>
      <c r="C264" s="70"/>
      <c r="D264" s="70"/>
      <c r="E264" s="70"/>
      <c r="F264" s="70"/>
      <c r="G264" s="72" t="s">
        <v>757</v>
      </c>
      <c r="H264" s="73"/>
      <c r="I264" s="74">
        <v>13975.2</v>
      </c>
      <c r="J264" s="74">
        <v>0</v>
      </c>
      <c r="K264" s="74">
        <v>0</v>
      </c>
      <c r="L264" s="74">
        <v>13975.2</v>
      </c>
      <c r="M264" s="74">
        <f t="shared" si="0"/>
        <v>0</v>
      </c>
    </row>
    <row r="265" spans="1:13" ht="9.9" customHeight="1" x14ac:dyDescent="0.3">
      <c r="A265" s="71" t="s">
        <v>758</v>
      </c>
      <c r="B265" s="69" t="s">
        <v>336</v>
      </c>
      <c r="C265" s="70"/>
      <c r="D265" s="70"/>
      <c r="E265" s="70"/>
      <c r="F265" s="70"/>
      <c r="G265" s="72" t="s">
        <v>759</v>
      </c>
      <c r="H265" s="73"/>
      <c r="I265" s="74">
        <v>19470</v>
      </c>
      <c r="J265" s="74">
        <v>0</v>
      </c>
      <c r="K265" s="74">
        <v>0</v>
      </c>
      <c r="L265" s="74">
        <v>19470</v>
      </c>
      <c r="M265" s="74">
        <f t="shared" si="0"/>
        <v>0</v>
      </c>
    </row>
    <row r="266" spans="1:13" ht="9.9" customHeight="1" x14ac:dyDescent="0.3">
      <c r="A266" s="71" t="s">
        <v>760</v>
      </c>
      <c r="B266" s="69" t="s">
        <v>336</v>
      </c>
      <c r="C266" s="70"/>
      <c r="D266" s="70"/>
      <c r="E266" s="70"/>
      <c r="F266" s="70"/>
      <c r="G266" s="72" t="s">
        <v>761</v>
      </c>
      <c r="H266" s="73"/>
      <c r="I266" s="74">
        <v>103206.98</v>
      </c>
      <c r="J266" s="74">
        <v>51603.48</v>
      </c>
      <c r="K266" s="74">
        <v>0</v>
      </c>
      <c r="L266" s="74">
        <v>154810.46</v>
      </c>
      <c r="M266" s="74">
        <f t="shared" si="0"/>
        <v>51603.48</v>
      </c>
    </row>
    <row r="267" spans="1:13" ht="18.899999999999999" customHeight="1" x14ac:dyDescent="0.3">
      <c r="A267" s="71" t="s">
        <v>762</v>
      </c>
      <c r="B267" s="69" t="s">
        <v>336</v>
      </c>
      <c r="C267" s="70"/>
      <c r="D267" s="70"/>
      <c r="E267" s="70"/>
      <c r="F267" s="70"/>
      <c r="G267" s="72" t="s">
        <v>763</v>
      </c>
      <c r="H267" s="73"/>
      <c r="I267" s="74">
        <v>4085.8</v>
      </c>
      <c r="J267" s="74">
        <v>67687.960000000006</v>
      </c>
      <c r="K267" s="74">
        <v>0</v>
      </c>
      <c r="L267" s="74">
        <v>71773.759999999995</v>
      </c>
      <c r="M267" s="74">
        <f t="shared" si="0"/>
        <v>67687.960000000006</v>
      </c>
    </row>
    <row r="268" spans="1:13" ht="9.9" customHeight="1" x14ac:dyDescent="0.3">
      <c r="A268" s="71" t="s">
        <v>764</v>
      </c>
      <c r="B268" s="69" t="s">
        <v>336</v>
      </c>
      <c r="C268" s="70"/>
      <c r="D268" s="70"/>
      <c r="E268" s="70"/>
      <c r="F268" s="70"/>
      <c r="G268" s="72" t="s">
        <v>765</v>
      </c>
      <c r="H268" s="73"/>
      <c r="I268" s="74">
        <v>74682.42</v>
      </c>
      <c r="J268" s="74">
        <v>38288.51</v>
      </c>
      <c r="K268" s="74">
        <v>0</v>
      </c>
      <c r="L268" s="74">
        <v>112970.93</v>
      </c>
      <c r="M268" s="74">
        <f t="shared" si="0"/>
        <v>38288.51</v>
      </c>
    </row>
    <row r="269" spans="1:13" ht="9.9" customHeight="1" x14ac:dyDescent="0.3">
      <c r="A269" s="71" t="s">
        <v>766</v>
      </c>
      <c r="B269" s="69" t="s">
        <v>336</v>
      </c>
      <c r="C269" s="70"/>
      <c r="D269" s="70"/>
      <c r="E269" s="70"/>
      <c r="F269" s="70"/>
      <c r="G269" s="72" t="s">
        <v>767</v>
      </c>
      <c r="H269" s="73"/>
      <c r="I269" s="74">
        <v>1796.08</v>
      </c>
      <c r="J269" s="74">
        <v>1538.04</v>
      </c>
      <c r="K269" s="74">
        <v>0</v>
      </c>
      <c r="L269" s="74">
        <v>3334.12</v>
      </c>
      <c r="M269" s="74">
        <f t="shared" si="0"/>
        <v>1538.04</v>
      </c>
    </row>
    <row r="270" spans="1:13" ht="9.9" customHeight="1" x14ac:dyDescent="0.3">
      <c r="A270" s="71" t="s">
        <v>768</v>
      </c>
      <c r="B270" s="69" t="s">
        <v>336</v>
      </c>
      <c r="C270" s="70"/>
      <c r="D270" s="70"/>
      <c r="E270" s="70"/>
      <c r="F270" s="70"/>
      <c r="G270" s="72" t="s">
        <v>769</v>
      </c>
      <c r="H270" s="73"/>
      <c r="I270" s="74">
        <v>18289.89</v>
      </c>
      <c r="J270" s="74">
        <v>8735.25</v>
      </c>
      <c r="K270" s="74">
        <v>0.01</v>
      </c>
      <c r="L270" s="74">
        <v>27025.13</v>
      </c>
      <c r="M270" s="74">
        <f t="shared" si="0"/>
        <v>8735.24</v>
      </c>
    </row>
    <row r="271" spans="1:13" ht="9.9" customHeight="1" x14ac:dyDescent="0.3">
      <c r="A271" s="75" t="s">
        <v>336</v>
      </c>
      <c r="B271" s="69" t="s">
        <v>336</v>
      </c>
      <c r="C271" s="70"/>
      <c r="D271" s="70"/>
      <c r="E271" s="70"/>
      <c r="F271" s="70"/>
      <c r="G271" s="76" t="s">
        <v>336</v>
      </c>
      <c r="H271" s="77"/>
      <c r="I271" s="78"/>
      <c r="J271" s="78"/>
      <c r="K271" s="78"/>
      <c r="L271" s="78"/>
      <c r="M271" s="78"/>
    </row>
    <row r="272" spans="1:13" ht="9.9" customHeight="1" x14ac:dyDescent="0.3">
      <c r="A272" s="64" t="s">
        <v>770</v>
      </c>
      <c r="B272" s="68" t="s">
        <v>336</v>
      </c>
      <c r="C272" s="65" t="s">
        <v>771</v>
      </c>
      <c r="D272" s="66"/>
      <c r="E272" s="66"/>
      <c r="F272" s="66"/>
      <c r="G272" s="66"/>
      <c r="H272" s="66"/>
      <c r="I272" s="67">
        <v>261987.49</v>
      </c>
      <c r="J272" s="67">
        <v>130187.27</v>
      </c>
      <c r="K272" s="67">
        <v>0</v>
      </c>
      <c r="L272" s="67">
        <v>392174.76</v>
      </c>
      <c r="M272" s="67">
        <f t="shared" si="0"/>
        <v>130187.27</v>
      </c>
    </row>
    <row r="273" spans="1:13" ht="9.9" customHeight="1" x14ac:dyDescent="0.3">
      <c r="A273" s="64" t="s">
        <v>772</v>
      </c>
      <c r="B273" s="69" t="s">
        <v>336</v>
      </c>
      <c r="C273" s="70"/>
      <c r="D273" s="65" t="s">
        <v>771</v>
      </c>
      <c r="E273" s="66"/>
      <c r="F273" s="66"/>
      <c r="G273" s="66"/>
      <c r="H273" s="66"/>
      <c r="I273" s="67">
        <v>261987.49</v>
      </c>
      <c r="J273" s="67">
        <v>130187.27</v>
      </c>
      <c r="K273" s="67">
        <v>0</v>
      </c>
      <c r="L273" s="67">
        <v>392174.76</v>
      </c>
      <c r="M273" s="67">
        <f t="shared" si="0"/>
        <v>130187.27</v>
      </c>
    </row>
    <row r="274" spans="1:13" ht="9.9" customHeight="1" x14ac:dyDescent="0.3">
      <c r="A274" s="64" t="s">
        <v>773</v>
      </c>
      <c r="B274" s="69" t="s">
        <v>336</v>
      </c>
      <c r="C274" s="70"/>
      <c r="D274" s="70"/>
      <c r="E274" s="65" t="s">
        <v>771</v>
      </c>
      <c r="F274" s="66"/>
      <c r="G274" s="66"/>
      <c r="H274" s="66"/>
      <c r="I274" s="67">
        <v>261987.49</v>
      </c>
      <c r="J274" s="67">
        <v>130187.27</v>
      </c>
      <c r="K274" s="67">
        <v>0</v>
      </c>
      <c r="L274" s="67">
        <v>392174.76</v>
      </c>
      <c r="M274" s="67">
        <f t="shared" si="0"/>
        <v>130187.27</v>
      </c>
    </row>
    <row r="275" spans="1:13" ht="9.9" customHeight="1" x14ac:dyDescent="0.3">
      <c r="A275" s="64" t="s">
        <v>774</v>
      </c>
      <c r="B275" s="69" t="s">
        <v>336</v>
      </c>
      <c r="C275" s="70"/>
      <c r="D275" s="70"/>
      <c r="E275" s="70"/>
      <c r="F275" s="65" t="s">
        <v>775</v>
      </c>
      <c r="G275" s="66"/>
      <c r="H275" s="66"/>
      <c r="I275" s="67">
        <v>9638.51</v>
      </c>
      <c r="J275" s="67">
        <v>0</v>
      </c>
      <c r="K275" s="67">
        <v>0</v>
      </c>
      <c r="L275" s="67">
        <v>9638.51</v>
      </c>
      <c r="M275" s="67">
        <f t="shared" si="0"/>
        <v>0</v>
      </c>
    </row>
    <row r="276" spans="1:13" ht="9.9" customHeight="1" x14ac:dyDescent="0.3">
      <c r="A276" s="71" t="s">
        <v>776</v>
      </c>
      <c r="B276" s="69" t="s">
        <v>336</v>
      </c>
      <c r="C276" s="70"/>
      <c r="D276" s="70"/>
      <c r="E276" s="70"/>
      <c r="F276" s="70"/>
      <c r="G276" s="72" t="s">
        <v>777</v>
      </c>
      <c r="H276" s="73"/>
      <c r="I276" s="74">
        <v>9638.51</v>
      </c>
      <c r="J276" s="74">
        <v>0</v>
      </c>
      <c r="K276" s="74">
        <v>0</v>
      </c>
      <c r="L276" s="74">
        <v>9638.51</v>
      </c>
      <c r="M276" s="74">
        <f t="shared" si="0"/>
        <v>0</v>
      </c>
    </row>
    <row r="277" spans="1:13" ht="9.9" customHeight="1" x14ac:dyDescent="0.3">
      <c r="A277" s="75" t="s">
        <v>336</v>
      </c>
      <c r="B277" s="69" t="s">
        <v>336</v>
      </c>
      <c r="C277" s="70"/>
      <c r="D277" s="70"/>
      <c r="E277" s="70"/>
      <c r="F277" s="70"/>
      <c r="G277" s="76" t="s">
        <v>336</v>
      </c>
      <c r="H277" s="77"/>
      <c r="I277" s="78"/>
      <c r="J277" s="78"/>
      <c r="K277" s="78"/>
      <c r="L277" s="78"/>
      <c r="M277" s="78"/>
    </row>
    <row r="278" spans="1:13" ht="9.9" customHeight="1" x14ac:dyDescent="0.3">
      <c r="A278" s="64" t="s">
        <v>778</v>
      </c>
      <c r="B278" s="69" t="s">
        <v>336</v>
      </c>
      <c r="C278" s="70"/>
      <c r="D278" s="70"/>
      <c r="E278" s="70"/>
      <c r="F278" s="65" t="s">
        <v>779</v>
      </c>
      <c r="G278" s="66"/>
      <c r="H278" s="66"/>
      <c r="I278" s="67">
        <v>164170.51999999999</v>
      </c>
      <c r="J278" s="67">
        <v>76087.87</v>
      </c>
      <c r="K278" s="67">
        <v>0</v>
      </c>
      <c r="L278" s="67">
        <v>240258.39</v>
      </c>
      <c r="M278" s="67">
        <f t="shared" si="0"/>
        <v>76087.87</v>
      </c>
    </row>
    <row r="279" spans="1:13" ht="9.9" customHeight="1" x14ac:dyDescent="0.3">
      <c r="A279" s="71" t="s">
        <v>780</v>
      </c>
      <c r="B279" s="69" t="s">
        <v>336</v>
      </c>
      <c r="C279" s="70"/>
      <c r="D279" s="70"/>
      <c r="E279" s="70"/>
      <c r="F279" s="70"/>
      <c r="G279" s="72" t="s">
        <v>781</v>
      </c>
      <c r="H279" s="73"/>
      <c r="I279" s="74">
        <v>79262.45</v>
      </c>
      <c r="J279" s="74">
        <v>34947.74</v>
      </c>
      <c r="K279" s="74">
        <v>0</v>
      </c>
      <c r="L279" s="74">
        <v>114210.19</v>
      </c>
      <c r="M279" s="74">
        <f>J279-K279</f>
        <v>34947.74</v>
      </c>
    </row>
    <row r="280" spans="1:13" ht="9.9" customHeight="1" x14ac:dyDescent="0.3">
      <c r="A280" s="71" t="s">
        <v>782</v>
      </c>
      <c r="B280" s="69" t="s">
        <v>336</v>
      </c>
      <c r="C280" s="70"/>
      <c r="D280" s="70"/>
      <c r="E280" s="70"/>
      <c r="F280" s="70"/>
      <c r="G280" s="72" t="s">
        <v>783</v>
      </c>
      <c r="H280" s="73"/>
      <c r="I280" s="74">
        <v>12087.2</v>
      </c>
      <c r="J280" s="74">
        <v>6043.6</v>
      </c>
      <c r="K280" s="74">
        <v>0</v>
      </c>
      <c r="L280" s="74">
        <v>18130.8</v>
      </c>
      <c r="M280" s="74">
        <f>J280-K280</f>
        <v>6043.6</v>
      </c>
    </row>
    <row r="281" spans="1:13" ht="9.9" customHeight="1" x14ac:dyDescent="0.3">
      <c r="A281" s="71" t="s">
        <v>784</v>
      </c>
      <c r="B281" s="69" t="s">
        <v>336</v>
      </c>
      <c r="C281" s="70"/>
      <c r="D281" s="70"/>
      <c r="E281" s="70"/>
      <c r="F281" s="70"/>
      <c r="G281" s="72" t="s">
        <v>785</v>
      </c>
      <c r="H281" s="73"/>
      <c r="I281" s="74">
        <v>63321.3</v>
      </c>
      <c r="J281" s="74">
        <v>28212.95</v>
      </c>
      <c r="K281" s="74">
        <v>0</v>
      </c>
      <c r="L281" s="74">
        <v>91534.25</v>
      </c>
      <c r="M281" s="74">
        <f>J281-K281</f>
        <v>28212.95</v>
      </c>
    </row>
    <row r="282" spans="1:13" ht="9.9" customHeight="1" x14ac:dyDescent="0.3">
      <c r="A282" s="71" t="s">
        <v>786</v>
      </c>
      <c r="B282" s="69" t="s">
        <v>336</v>
      </c>
      <c r="C282" s="70"/>
      <c r="D282" s="70"/>
      <c r="E282" s="70"/>
      <c r="F282" s="70"/>
      <c r="G282" s="72" t="s">
        <v>787</v>
      </c>
      <c r="H282" s="73"/>
      <c r="I282" s="74">
        <v>9499.57</v>
      </c>
      <c r="J282" s="74">
        <v>6883.58</v>
      </c>
      <c r="K282" s="74">
        <v>0</v>
      </c>
      <c r="L282" s="74">
        <v>16383.15</v>
      </c>
      <c r="M282" s="74">
        <f>J282-K282</f>
        <v>6883.58</v>
      </c>
    </row>
    <row r="283" spans="1:13" ht="9.9" customHeight="1" x14ac:dyDescent="0.3">
      <c r="A283" s="75" t="s">
        <v>336</v>
      </c>
      <c r="B283" s="69" t="s">
        <v>336</v>
      </c>
      <c r="C283" s="70"/>
      <c r="D283" s="70"/>
      <c r="E283" s="70"/>
      <c r="F283" s="70"/>
      <c r="G283" s="76" t="s">
        <v>336</v>
      </c>
      <c r="H283" s="77"/>
      <c r="I283" s="78"/>
      <c r="J283" s="78"/>
      <c r="K283" s="78"/>
      <c r="L283" s="78"/>
      <c r="M283" s="78"/>
    </row>
    <row r="284" spans="1:13" ht="9.9" customHeight="1" x14ac:dyDescent="0.3">
      <c r="A284" s="64" t="s">
        <v>788</v>
      </c>
      <c r="B284" s="69" t="s">
        <v>336</v>
      </c>
      <c r="C284" s="70"/>
      <c r="D284" s="70"/>
      <c r="E284" s="70"/>
      <c r="F284" s="65" t="s">
        <v>789</v>
      </c>
      <c r="G284" s="66"/>
      <c r="H284" s="66"/>
      <c r="I284" s="67">
        <v>4290</v>
      </c>
      <c r="J284" s="67">
        <v>7450.55</v>
      </c>
      <c r="K284" s="67">
        <v>0</v>
      </c>
      <c r="L284" s="67">
        <v>11740.55</v>
      </c>
      <c r="M284" s="67">
        <f>J284-K284</f>
        <v>7450.55</v>
      </c>
    </row>
    <row r="285" spans="1:13" ht="9.9" customHeight="1" x14ac:dyDescent="0.3">
      <c r="A285" s="71" t="s">
        <v>790</v>
      </c>
      <c r="B285" s="69" t="s">
        <v>336</v>
      </c>
      <c r="C285" s="70"/>
      <c r="D285" s="70"/>
      <c r="E285" s="70"/>
      <c r="F285" s="70"/>
      <c r="G285" s="72" t="s">
        <v>791</v>
      </c>
      <c r="H285" s="73"/>
      <c r="I285" s="74">
        <v>0</v>
      </c>
      <c r="J285" s="74">
        <v>1378.55</v>
      </c>
      <c r="K285" s="74">
        <v>0</v>
      </c>
      <c r="L285" s="74">
        <v>1378.55</v>
      </c>
      <c r="M285" s="74">
        <f>J285-K285</f>
        <v>1378.55</v>
      </c>
    </row>
    <row r="286" spans="1:13" ht="9.9" customHeight="1" x14ac:dyDescent="0.3">
      <c r="A286" s="71" t="s">
        <v>792</v>
      </c>
      <c r="B286" s="69" t="s">
        <v>336</v>
      </c>
      <c r="C286" s="70"/>
      <c r="D286" s="70"/>
      <c r="E286" s="70"/>
      <c r="F286" s="70"/>
      <c r="G286" s="72" t="s">
        <v>793</v>
      </c>
      <c r="H286" s="73"/>
      <c r="I286" s="74">
        <v>4290</v>
      </c>
      <c r="J286" s="74">
        <v>6072</v>
      </c>
      <c r="K286" s="74">
        <v>0</v>
      </c>
      <c r="L286" s="74">
        <v>10362</v>
      </c>
      <c r="M286" s="74">
        <f>J286-K286</f>
        <v>6072</v>
      </c>
    </row>
    <row r="287" spans="1:13" ht="9.9" customHeight="1" x14ac:dyDescent="0.3">
      <c r="A287" s="75" t="s">
        <v>336</v>
      </c>
      <c r="B287" s="69" t="s">
        <v>336</v>
      </c>
      <c r="C287" s="70"/>
      <c r="D287" s="70"/>
      <c r="E287" s="70"/>
      <c r="F287" s="70"/>
      <c r="G287" s="76" t="s">
        <v>336</v>
      </c>
      <c r="H287" s="77"/>
      <c r="I287" s="78"/>
      <c r="J287" s="78"/>
      <c r="K287" s="78"/>
      <c r="L287" s="78"/>
      <c r="M287" s="78"/>
    </row>
    <row r="288" spans="1:13" ht="9.9" customHeight="1" x14ac:dyDescent="0.3">
      <c r="A288" s="64" t="s">
        <v>794</v>
      </c>
      <c r="B288" s="69" t="s">
        <v>336</v>
      </c>
      <c r="C288" s="70"/>
      <c r="D288" s="70"/>
      <c r="E288" s="70"/>
      <c r="F288" s="65" t="s">
        <v>795</v>
      </c>
      <c r="G288" s="66"/>
      <c r="H288" s="66"/>
      <c r="I288" s="67">
        <v>40124.83</v>
      </c>
      <c r="J288" s="67">
        <v>30414.33</v>
      </c>
      <c r="K288" s="67">
        <v>0</v>
      </c>
      <c r="L288" s="67">
        <v>70539.16</v>
      </c>
      <c r="M288" s="67">
        <f t="shared" ref="M288:M293" si="1">J288-K288</f>
        <v>30414.33</v>
      </c>
    </row>
    <row r="289" spans="1:13" ht="9.9" customHeight="1" x14ac:dyDescent="0.3">
      <c r="A289" s="71" t="s">
        <v>796</v>
      </c>
      <c r="B289" s="69" t="s">
        <v>336</v>
      </c>
      <c r="C289" s="70"/>
      <c r="D289" s="70"/>
      <c r="E289" s="70"/>
      <c r="F289" s="70"/>
      <c r="G289" s="72" t="s">
        <v>797</v>
      </c>
      <c r="H289" s="73"/>
      <c r="I289" s="74">
        <v>16242.62</v>
      </c>
      <c r="J289" s="74">
        <v>17346.68</v>
      </c>
      <c r="K289" s="74">
        <v>0</v>
      </c>
      <c r="L289" s="74">
        <v>33589.300000000003</v>
      </c>
      <c r="M289" s="74">
        <f t="shared" si="1"/>
        <v>17346.68</v>
      </c>
    </row>
    <row r="290" spans="1:13" ht="9.9" customHeight="1" x14ac:dyDescent="0.3">
      <c r="A290" s="71" t="s">
        <v>798</v>
      </c>
      <c r="B290" s="69" t="s">
        <v>336</v>
      </c>
      <c r="C290" s="70"/>
      <c r="D290" s="70"/>
      <c r="E290" s="70"/>
      <c r="F290" s="70"/>
      <c r="G290" s="72" t="s">
        <v>799</v>
      </c>
      <c r="H290" s="73"/>
      <c r="I290" s="74">
        <v>6571.99</v>
      </c>
      <c r="J290" s="74">
        <v>3475.07</v>
      </c>
      <c r="K290" s="74">
        <v>0</v>
      </c>
      <c r="L290" s="74">
        <v>10047.06</v>
      </c>
      <c r="M290" s="74">
        <f t="shared" si="1"/>
        <v>3475.07</v>
      </c>
    </row>
    <row r="291" spans="1:13" ht="9.9" customHeight="1" x14ac:dyDescent="0.3">
      <c r="A291" s="71" t="s">
        <v>800</v>
      </c>
      <c r="B291" s="69" t="s">
        <v>336</v>
      </c>
      <c r="C291" s="70"/>
      <c r="D291" s="70"/>
      <c r="E291" s="70"/>
      <c r="F291" s="70"/>
      <c r="G291" s="72" t="s">
        <v>801</v>
      </c>
      <c r="H291" s="73"/>
      <c r="I291" s="74">
        <v>14422.02</v>
      </c>
      <c r="J291" s="74">
        <v>7957.33</v>
      </c>
      <c r="K291" s="74">
        <v>0</v>
      </c>
      <c r="L291" s="74">
        <v>22379.35</v>
      </c>
      <c r="M291" s="74">
        <f t="shared" si="1"/>
        <v>7957.33</v>
      </c>
    </row>
    <row r="292" spans="1:13" ht="9.9" customHeight="1" x14ac:dyDescent="0.3">
      <c r="A292" s="71" t="s">
        <v>802</v>
      </c>
      <c r="B292" s="69" t="s">
        <v>336</v>
      </c>
      <c r="C292" s="70"/>
      <c r="D292" s="70"/>
      <c r="E292" s="70"/>
      <c r="F292" s="70"/>
      <c r="G292" s="72" t="s">
        <v>803</v>
      </c>
      <c r="H292" s="73"/>
      <c r="I292" s="74">
        <v>500.2</v>
      </c>
      <c r="J292" s="74">
        <v>97.4</v>
      </c>
      <c r="K292" s="74">
        <v>0</v>
      </c>
      <c r="L292" s="74">
        <v>597.6</v>
      </c>
      <c r="M292" s="74">
        <f t="shared" si="1"/>
        <v>97.4</v>
      </c>
    </row>
    <row r="293" spans="1:13" ht="9.9" customHeight="1" x14ac:dyDescent="0.3">
      <c r="A293" s="71" t="s">
        <v>804</v>
      </c>
      <c r="B293" s="69" t="s">
        <v>336</v>
      </c>
      <c r="C293" s="70"/>
      <c r="D293" s="70"/>
      <c r="E293" s="70"/>
      <c r="F293" s="70"/>
      <c r="G293" s="72" t="s">
        <v>805</v>
      </c>
      <c r="H293" s="73"/>
      <c r="I293" s="74">
        <v>2388</v>
      </c>
      <c r="J293" s="74">
        <v>1537.85</v>
      </c>
      <c r="K293" s="74">
        <v>0</v>
      </c>
      <c r="L293" s="74">
        <v>3925.85</v>
      </c>
      <c r="M293" s="74">
        <f t="shared" si="1"/>
        <v>1537.85</v>
      </c>
    </row>
    <row r="294" spans="1:13" ht="9.9" customHeight="1" x14ac:dyDescent="0.3">
      <c r="A294" s="75" t="s">
        <v>336</v>
      </c>
      <c r="B294" s="69" t="s">
        <v>336</v>
      </c>
      <c r="C294" s="70"/>
      <c r="D294" s="70"/>
      <c r="E294" s="70"/>
      <c r="F294" s="70"/>
      <c r="G294" s="76" t="s">
        <v>336</v>
      </c>
      <c r="H294" s="77"/>
      <c r="I294" s="78"/>
      <c r="J294" s="78"/>
      <c r="K294" s="78"/>
      <c r="L294" s="78"/>
      <c r="M294" s="78"/>
    </row>
    <row r="295" spans="1:13" ht="9.9" customHeight="1" x14ac:dyDescent="0.3">
      <c r="A295" s="64" t="s">
        <v>807</v>
      </c>
      <c r="B295" s="69" t="s">
        <v>336</v>
      </c>
      <c r="C295" s="70"/>
      <c r="D295" s="70"/>
      <c r="E295" s="70"/>
      <c r="F295" s="65" t="s">
        <v>808</v>
      </c>
      <c r="G295" s="66"/>
      <c r="H295" s="66"/>
      <c r="I295" s="67">
        <v>16441.73</v>
      </c>
      <c r="J295" s="67">
        <v>4093.33</v>
      </c>
      <c r="K295" s="67">
        <v>0</v>
      </c>
      <c r="L295" s="67">
        <v>20535.060000000001</v>
      </c>
      <c r="M295" s="67">
        <f t="shared" ref="M295:M300" si="2">J295-K295</f>
        <v>4093.33</v>
      </c>
    </row>
    <row r="296" spans="1:13" ht="9.9" customHeight="1" x14ac:dyDescent="0.3">
      <c r="A296" s="71" t="s">
        <v>809</v>
      </c>
      <c r="B296" s="69" t="s">
        <v>336</v>
      </c>
      <c r="C296" s="70"/>
      <c r="D296" s="70"/>
      <c r="E296" s="70"/>
      <c r="F296" s="70"/>
      <c r="G296" s="72" t="s">
        <v>608</v>
      </c>
      <c r="H296" s="73"/>
      <c r="I296" s="74">
        <v>2497.16</v>
      </c>
      <c r="J296" s="74">
        <v>0</v>
      </c>
      <c r="K296" s="74">
        <v>0</v>
      </c>
      <c r="L296" s="74">
        <v>2497.16</v>
      </c>
      <c r="M296" s="74">
        <f t="shared" si="2"/>
        <v>0</v>
      </c>
    </row>
    <row r="297" spans="1:13" ht="9.9" customHeight="1" x14ac:dyDescent="0.3">
      <c r="A297" s="71" t="s">
        <v>812</v>
      </c>
      <c r="B297" s="69" t="s">
        <v>336</v>
      </c>
      <c r="C297" s="70"/>
      <c r="D297" s="70"/>
      <c r="E297" s="70"/>
      <c r="F297" s="70"/>
      <c r="G297" s="72" t="s">
        <v>813</v>
      </c>
      <c r="H297" s="73"/>
      <c r="I297" s="74">
        <v>5193.53</v>
      </c>
      <c r="J297" s="74">
        <v>1830.6</v>
      </c>
      <c r="K297" s="74">
        <v>0</v>
      </c>
      <c r="L297" s="74">
        <v>7024.13</v>
      </c>
      <c r="M297" s="74">
        <f t="shared" si="2"/>
        <v>1830.6</v>
      </c>
    </row>
    <row r="298" spans="1:13" ht="9.9" customHeight="1" x14ac:dyDescent="0.3">
      <c r="A298" s="71" t="s">
        <v>814</v>
      </c>
      <c r="B298" s="69" t="s">
        <v>336</v>
      </c>
      <c r="C298" s="70"/>
      <c r="D298" s="70"/>
      <c r="E298" s="70"/>
      <c r="F298" s="70"/>
      <c r="G298" s="72" t="s">
        <v>815</v>
      </c>
      <c r="H298" s="73"/>
      <c r="I298" s="74">
        <v>3577.95</v>
      </c>
      <c r="J298" s="74">
        <v>1625.03</v>
      </c>
      <c r="K298" s="74">
        <v>0</v>
      </c>
      <c r="L298" s="74">
        <v>5202.9799999999996</v>
      </c>
      <c r="M298" s="74">
        <f t="shared" si="2"/>
        <v>1625.03</v>
      </c>
    </row>
    <row r="299" spans="1:13" ht="9.9" customHeight="1" x14ac:dyDescent="0.3">
      <c r="A299" s="71" t="s">
        <v>816</v>
      </c>
      <c r="B299" s="69" t="s">
        <v>336</v>
      </c>
      <c r="C299" s="70"/>
      <c r="D299" s="70"/>
      <c r="E299" s="70"/>
      <c r="F299" s="70"/>
      <c r="G299" s="72" t="s">
        <v>817</v>
      </c>
      <c r="H299" s="73"/>
      <c r="I299" s="74">
        <v>5159.26</v>
      </c>
      <c r="J299" s="74">
        <v>623.87</v>
      </c>
      <c r="K299" s="74">
        <v>0</v>
      </c>
      <c r="L299" s="74">
        <v>5783.13</v>
      </c>
      <c r="M299" s="74">
        <f t="shared" si="2"/>
        <v>623.87</v>
      </c>
    </row>
    <row r="300" spans="1:13" ht="9.9" customHeight="1" x14ac:dyDescent="0.3">
      <c r="A300" s="71" t="s">
        <v>818</v>
      </c>
      <c r="B300" s="69" t="s">
        <v>336</v>
      </c>
      <c r="C300" s="70"/>
      <c r="D300" s="70"/>
      <c r="E300" s="70"/>
      <c r="F300" s="70"/>
      <c r="G300" s="72" t="s">
        <v>819</v>
      </c>
      <c r="H300" s="73"/>
      <c r="I300" s="74">
        <v>13.83</v>
      </c>
      <c r="J300" s="74">
        <v>13.83</v>
      </c>
      <c r="K300" s="74">
        <v>0</v>
      </c>
      <c r="L300" s="74">
        <v>27.66</v>
      </c>
      <c r="M300" s="74">
        <f t="shared" si="2"/>
        <v>13.83</v>
      </c>
    </row>
    <row r="301" spans="1:13" ht="9.9" customHeight="1" x14ac:dyDescent="0.3">
      <c r="A301" s="75" t="s">
        <v>336</v>
      </c>
      <c r="B301" s="69" t="s">
        <v>336</v>
      </c>
      <c r="C301" s="70"/>
      <c r="D301" s="70"/>
      <c r="E301" s="70"/>
      <c r="F301" s="70"/>
      <c r="G301" s="76" t="s">
        <v>336</v>
      </c>
      <c r="H301" s="77"/>
      <c r="I301" s="78"/>
      <c r="J301" s="78"/>
      <c r="K301" s="78"/>
      <c r="L301" s="78"/>
      <c r="M301" s="78"/>
    </row>
    <row r="302" spans="1:13" ht="9.9" customHeight="1" x14ac:dyDescent="0.3">
      <c r="A302" s="64" t="s">
        <v>820</v>
      </c>
      <c r="B302" s="69" t="s">
        <v>336</v>
      </c>
      <c r="C302" s="70"/>
      <c r="D302" s="70"/>
      <c r="E302" s="70"/>
      <c r="F302" s="65" t="s">
        <v>821</v>
      </c>
      <c r="G302" s="66"/>
      <c r="H302" s="66"/>
      <c r="I302" s="67">
        <v>27321.9</v>
      </c>
      <c r="J302" s="67">
        <v>10250.31</v>
      </c>
      <c r="K302" s="67">
        <v>0</v>
      </c>
      <c r="L302" s="67">
        <v>37572.21</v>
      </c>
      <c r="M302" s="67">
        <f t="shared" ref="M302:M319" si="3">J302-K302</f>
        <v>10250.31</v>
      </c>
    </row>
    <row r="303" spans="1:13" ht="9.9" customHeight="1" x14ac:dyDescent="0.3">
      <c r="A303" s="71" t="s">
        <v>822</v>
      </c>
      <c r="B303" s="69" t="s">
        <v>336</v>
      </c>
      <c r="C303" s="70"/>
      <c r="D303" s="70"/>
      <c r="E303" s="70"/>
      <c r="F303" s="70"/>
      <c r="G303" s="72" t="s">
        <v>823</v>
      </c>
      <c r="H303" s="73"/>
      <c r="I303" s="74">
        <v>0</v>
      </c>
      <c r="J303" s="74">
        <v>1015</v>
      </c>
      <c r="K303" s="74">
        <v>0</v>
      </c>
      <c r="L303" s="74">
        <v>1015</v>
      </c>
      <c r="M303" s="74">
        <f t="shared" si="3"/>
        <v>1015</v>
      </c>
    </row>
    <row r="304" spans="1:13" ht="9.9" customHeight="1" x14ac:dyDescent="0.3">
      <c r="A304" s="71" t="s">
        <v>824</v>
      </c>
      <c r="B304" s="69" t="s">
        <v>336</v>
      </c>
      <c r="C304" s="70"/>
      <c r="D304" s="70"/>
      <c r="E304" s="70"/>
      <c r="F304" s="70"/>
      <c r="G304" s="72" t="s">
        <v>825</v>
      </c>
      <c r="H304" s="73"/>
      <c r="I304" s="74">
        <v>0</v>
      </c>
      <c r="J304" s="74">
        <v>707.27</v>
      </c>
      <c r="K304" s="74">
        <v>0</v>
      </c>
      <c r="L304" s="74">
        <v>707.27</v>
      </c>
      <c r="M304" s="74">
        <f t="shared" si="3"/>
        <v>707.27</v>
      </c>
    </row>
    <row r="305" spans="1:13" ht="9.9" customHeight="1" x14ac:dyDescent="0.3">
      <c r="A305" s="71" t="s">
        <v>826</v>
      </c>
      <c r="B305" s="69" t="s">
        <v>336</v>
      </c>
      <c r="C305" s="70"/>
      <c r="D305" s="70"/>
      <c r="E305" s="70"/>
      <c r="F305" s="70"/>
      <c r="G305" s="72" t="s">
        <v>827</v>
      </c>
      <c r="H305" s="73"/>
      <c r="I305" s="74">
        <v>1735.25</v>
      </c>
      <c r="J305" s="74">
        <v>1083.1099999999999</v>
      </c>
      <c r="K305" s="74">
        <v>0</v>
      </c>
      <c r="L305" s="74">
        <v>2818.36</v>
      </c>
      <c r="M305" s="74">
        <f t="shared" si="3"/>
        <v>1083.1099999999999</v>
      </c>
    </row>
    <row r="306" spans="1:13" ht="9.9" customHeight="1" x14ac:dyDescent="0.3">
      <c r="A306" s="71" t="s">
        <v>828</v>
      </c>
      <c r="B306" s="69" t="s">
        <v>336</v>
      </c>
      <c r="C306" s="70"/>
      <c r="D306" s="70"/>
      <c r="E306" s="70"/>
      <c r="F306" s="70"/>
      <c r="G306" s="72" t="s">
        <v>829</v>
      </c>
      <c r="H306" s="73"/>
      <c r="I306" s="74">
        <v>750.51</v>
      </c>
      <c r="J306" s="74">
        <v>0</v>
      </c>
      <c r="K306" s="74">
        <v>0</v>
      </c>
      <c r="L306" s="74">
        <v>750.51</v>
      </c>
      <c r="M306" s="74">
        <f t="shared" si="3"/>
        <v>0</v>
      </c>
    </row>
    <row r="307" spans="1:13" ht="9.9" customHeight="1" x14ac:dyDescent="0.3">
      <c r="A307" s="71" t="s">
        <v>830</v>
      </c>
      <c r="B307" s="69" t="s">
        <v>336</v>
      </c>
      <c r="C307" s="70"/>
      <c r="D307" s="70"/>
      <c r="E307" s="70"/>
      <c r="F307" s="70"/>
      <c r="G307" s="72" t="s">
        <v>831</v>
      </c>
      <c r="H307" s="73"/>
      <c r="I307" s="74">
        <v>0</v>
      </c>
      <c r="J307" s="74">
        <v>70</v>
      </c>
      <c r="K307" s="74">
        <v>0</v>
      </c>
      <c r="L307" s="74">
        <v>70</v>
      </c>
      <c r="M307" s="74">
        <f t="shared" si="3"/>
        <v>70</v>
      </c>
    </row>
    <row r="308" spans="1:13" ht="9.9" customHeight="1" x14ac:dyDescent="0.3">
      <c r="A308" s="71" t="s">
        <v>834</v>
      </c>
      <c r="B308" s="69" t="s">
        <v>336</v>
      </c>
      <c r="C308" s="70"/>
      <c r="D308" s="70"/>
      <c r="E308" s="70"/>
      <c r="F308" s="70"/>
      <c r="G308" s="72" t="s">
        <v>835</v>
      </c>
      <c r="H308" s="73"/>
      <c r="I308" s="74">
        <v>0</v>
      </c>
      <c r="J308" s="74">
        <v>390</v>
      </c>
      <c r="K308" s="74">
        <v>0</v>
      </c>
      <c r="L308" s="74">
        <v>390</v>
      </c>
      <c r="M308" s="74">
        <f t="shared" si="3"/>
        <v>390</v>
      </c>
    </row>
    <row r="309" spans="1:13" ht="9.9" customHeight="1" x14ac:dyDescent="0.3">
      <c r="A309" s="71" t="s">
        <v>836</v>
      </c>
      <c r="B309" s="69" t="s">
        <v>336</v>
      </c>
      <c r="C309" s="70"/>
      <c r="D309" s="70"/>
      <c r="E309" s="70"/>
      <c r="F309" s="70"/>
      <c r="G309" s="72" t="s">
        <v>837</v>
      </c>
      <c r="H309" s="73"/>
      <c r="I309" s="74">
        <v>29.4</v>
      </c>
      <c r="J309" s="74">
        <v>0</v>
      </c>
      <c r="K309" s="74">
        <v>0</v>
      </c>
      <c r="L309" s="74">
        <v>29.4</v>
      </c>
      <c r="M309" s="74">
        <f t="shared" si="3"/>
        <v>0</v>
      </c>
    </row>
    <row r="310" spans="1:13" ht="9.9" customHeight="1" x14ac:dyDescent="0.3">
      <c r="A310" s="71" t="s">
        <v>838</v>
      </c>
      <c r="B310" s="69" t="s">
        <v>336</v>
      </c>
      <c r="C310" s="70"/>
      <c r="D310" s="70"/>
      <c r="E310" s="70"/>
      <c r="F310" s="70"/>
      <c r="G310" s="72" t="s">
        <v>839</v>
      </c>
      <c r="H310" s="73"/>
      <c r="I310" s="74">
        <v>6320</v>
      </c>
      <c r="J310" s="74">
        <v>3160</v>
      </c>
      <c r="K310" s="74">
        <v>0</v>
      </c>
      <c r="L310" s="74">
        <v>9480</v>
      </c>
      <c r="M310" s="74">
        <f t="shared" si="3"/>
        <v>3160</v>
      </c>
    </row>
    <row r="311" spans="1:13" ht="9.9" customHeight="1" x14ac:dyDescent="0.3">
      <c r="A311" s="71" t="s">
        <v>840</v>
      </c>
      <c r="B311" s="69" t="s">
        <v>336</v>
      </c>
      <c r="C311" s="70"/>
      <c r="D311" s="70"/>
      <c r="E311" s="70"/>
      <c r="F311" s="70"/>
      <c r="G311" s="72" t="s">
        <v>841</v>
      </c>
      <c r="H311" s="73"/>
      <c r="I311" s="74">
        <v>184.74</v>
      </c>
      <c r="J311" s="74">
        <v>60</v>
      </c>
      <c r="K311" s="74">
        <v>0</v>
      </c>
      <c r="L311" s="74">
        <v>244.74</v>
      </c>
      <c r="M311" s="74">
        <f t="shared" si="3"/>
        <v>60</v>
      </c>
    </row>
    <row r="312" spans="1:13" ht="9.9" customHeight="1" x14ac:dyDescent="0.3">
      <c r="A312" s="71" t="s">
        <v>842</v>
      </c>
      <c r="B312" s="69" t="s">
        <v>336</v>
      </c>
      <c r="C312" s="70"/>
      <c r="D312" s="70"/>
      <c r="E312" s="70"/>
      <c r="F312" s="70"/>
      <c r="G312" s="72" t="s">
        <v>843</v>
      </c>
      <c r="H312" s="73"/>
      <c r="I312" s="74">
        <v>73</v>
      </c>
      <c r="J312" s="74">
        <v>320.64999999999998</v>
      </c>
      <c r="K312" s="74">
        <v>0</v>
      </c>
      <c r="L312" s="74">
        <v>393.65</v>
      </c>
      <c r="M312" s="74">
        <f t="shared" si="3"/>
        <v>320.64999999999998</v>
      </c>
    </row>
    <row r="313" spans="1:13" ht="9.9" customHeight="1" x14ac:dyDescent="0.3">
      <c r="A313" s="71" t="s">
        <v>844</v>
      </c>
      <c r="B313" s="69" t="s">
        <v>336</v>
      </c>
      <c r="C313" s="70"/>
      <c r="D313" s="70"/>
      <c r="E313" s="70"/>
      <c r="F313" s="70"/>
      <c r="G313" s="72" t="s">
        <v>845</v>
      </c>
      <c r="H313" s="73"/>
      <c r="I313" s="74">
        <v>2100</v>
      </c>
      <c r="J313" s="74">
        <v>1050</v>
      </c>
      <c r="K313" s="74">
        <v>0</v>
      </c>
      <c r="L313" s="74">
        <v>3150</v>
      </c>
      <c r="M313" s="74">
        <f t="shared" si="3"/>
        <v>1050</v>
      </c>
    </row>
    <row r="314" spans="1:13" ht="9.9" customHeight="1" x14ac:dyDescent="0.3">
      <c r="A314" s="71" t="s">
        <v>846</v>
      </c>
      <c r="B314" s="69" t="s">
        <v>336</v>
      </c>
      <c r="C314" s="70"/>
      <c r="D314" s="70"/>
      <c r="E314" s="70"/>
      <c r="F314" s="70"/>
      <c r="G314" s="72" t="s">
        <v>847</v>
      </c>
      <c r="H314" s="73"/>
      <c r="I314" s="74">
        <v>10495.5</v>
      </c>
      <c r="J314" s="74">
        <v>20.9</v>
      </c>
      <c r="K314" s="74">
        <v>0</v>
      </c>
      <c r="L314" s="74">
        <v>10516.4</v>
      </c>
      <c r="M314" s="74">
        <f t="shared" si="3"/>
        <v>20.9</v>
      </c>
    </row>
    <row r="315" spans="1:13" ht="9.9" customHeight="1" x14ac:dyDescent="0.3">
      <c r="A315" s="71" t="s">
        <v>848</v>
      </c>
      <c r="B315" s="69" t="s">
        <v>336</v>
      </c>
      <c r="C315" s="70"/>
      <c r="D315" s="70"/>
      <c r="E315" s="70"/>
      <c r="F315" s="70"/>
      <c r="G315" s="72" t="s">
        <v>849</v>
      </c>
      <c r="H315" s="73"/>
      <c r="I315" s="74">
        <v>867</v>
      </c>
      <c r="J315" s="74">
        <v>654.5</v>
      </c>
      <c r="K315" s="74">
        <v>0</v>
      </c>
      <c r="L315" s="74">
        <v>1521.5</v>
      </c>
      <c r="M315" s="74">
        <f t="shared" si="3"/>
        <v>654.5</v>
      </c>
    </row>
    <row r="316" spans="1:13" ht="9.9" customHeight="1" x14ac:dyDescent="0.3">
      <c r="A316" s="71" t="s">
        <v>850</v>
      </c>
      <c r="B316" s="69" t="s">
        <v>336</v>
      </c>
      <c r="C316" s="70"/>
      <c r="D316" s="70"/>
      <c r="E316" s="70"/>
      <c r="F316" s="70"/>
      <c r="G316" s="72" t="s">
        <v>851</v>
      </c>
      <c r="H316" s="73"/>
      <c r="I316" s="74">
        <v>1090</v>
      </c>
      <c r="J316" s="74">
        <v>545</v>
      </c>
      <c r="K316" s="74">
        <v>0</v>
      </c>
      <c r="L316" s="74">
        <v>1635</v>
      </c>
      <c r="M316" s="74">
        <f t="shared" si="3"/>
        <v>545</v>
      </c>
    </row>
    <row r="317" spans="1:13" ht="9.9" customHeight="1" x14ac:dyDescent="0.3">
      <c r="A317" s="71" t="s">
        <v>852</v>
      </c>
      <c r="B317" s="69" t="s">
        <v>336</v>
      </c>
      <c r="C317" s="70"/>
      <c r="D317" s="70"/>
      <c r="E317" s="70"/>
      <c r="F317" s="70"/>
      <c r="G317" s="72" t="s">
        <v>853</v>
      </c>
      <c r="H317" s="73"/>
      <c r="I317" s="74">
        <v>721.32</v>
      </c>
      <c r="J317" s="74">
        <v>1007.84</v>
      </c>
      <c r="K317" s="74">
        <v>0</v>
      </c>
      <c r="L317" s="74">
        <v>1729.16</v>
      </c>
      <c r="M317" s="74">
        <f t="shared" si="3"/>
        <v>1007.84</v>
      </c>
    </row>
    <row r="318" spans="1:13" ht="9.9" customHeight="1" x14ac:dyDescent="0.3">
      <c r="A318" s="71" t="s">
        <v>854</v>
      </c>
      <c r="B318" s="69" t="s">
        <v>336</v>
      </c>
      <c r="C318" s="70"/>
      <c r="D318" s="70"/>
      <c r="E318" s="70"/>
      <c r="F318" s="70"/>
      <c r="G318" s="72" t="s">
        <v>855</v>
      </c>
      <c r="H318" s="73"/>
      <c r="I318" s="74">
        <v>0</v>
      </c>
      <c r="J318" s="74">
        <v>90</v>
      </c>
      <c r="K318" s="74">
        <v>0</v>
      </c>
      <c r="L318" s="74">
        <v>90</v>
      </c>
      <c r="M318" s="74">
        <f t="shared" si="3"/>
        <v>90</v>
      </c>
    </row>
    <row r="319" spans="1:13" ht="9.9" customHeight="1" x14ac:dyDescent="0.3">
      <c r="A319" s="71" t="s">
        <v>856</v>
      </c>
      <c r="B319" s="69" t="s">
        <v>336</v>
      </c>
      <c r="C319" s="70"/>
      <c r="D319" s="70"/>
      <c r="E319" s="70"/>
      <c r="F319" s="70"/>
      <c r="G319" s="72" t="s">
        <v>857</v>
      </c>
      <c r="H319" s="73"/>
      <c r="I319" s="74">
        <v>2955.18</v>
      </c>
      <c r="J319" s="74">
        <v>76.040000000000006</v>
      </c>
      <c r="K319" s="74">
        <v>0</v>
      </c>
      <c r="L319" s="74">
        <v>3031.22</v>
      </c>
      <c r="M319" s="74">
        <f t="shared" si="3"/>
        <v>76.040000000000006</v>
      </c>
    </row>
    <row r="320" spans="1:13" ht="9.9" customHeight="1" x14ac:dyDescent="0.3">
      <c r="A320" s="75" t="s">
        <v>336</v>
      </c>
      <c r="B320" s="69" t="s">
        <v>336</v>
      </c>
      <c r="C320" s="70"/>
      <c r="D320" s="70"/>
      <c r="E320" s="70"/>
      <c r="F320" s="70"/>
      <c r="G320" s="76" t="s">
        <v>336</v>
      </c>
      <c r="H320" s="77"/>
      <c r="I320" s="78"/>
      <c r="J320" s="78"/>
      <c r="K320" s="78"/>
      <c r="L320" s="78"/>
      <c r="M320" s="78"/>
    </row>
    <row r="321" spans="1:13" ht="9.9" customHeight="1" x14ac:dyDescent="0.3">
      <c r="A321" s="64" t="s">
        <v>858</v>
      </c>
      <c r="B321" s="69" t="s">
        <v>336</v>
      </c>
      <c r="C321" s="70"/>
      <c r="D321" s="70"/>
      <c r="E321" s="70"/>
      <c r="F321" s="65" t="s">
        <v>859</v>
      </c>
      <c r="G321" s="66"/>
      <c r="H321" s="66"/>
      <c r="I321" s="67">
        <v>0</v>
      </c>
      <c r="J321" s="67">
        <v>1890.88</v>
      </c>
      <c r="K321" s="67">
        <v>0</v>
      </c>
      <c r="L321" s="67">
        <v>1890.88</v>
      </c>
      <c r="M321" s="67">
        <f>J321-K321</f>
        <v>1890.88</v>
      </c>
    </row>
    <row r="322" spans="1:13" ht="9.9" customHeight="1" x14ac:dyDescent="0.3">
      <c r="A322" s="71" t="s">
        <v>860</v>
      </c>
      <c r="B322" s="69" t="s">
        <v>336</v>
      </c>
      <c r="C322" s="70"/>
      <c r="D322" s="70"/>
      <c r="E322" s="70"/>
      <c r="F322" s="70"/>
      <c r="G322" s="72" t="s">
        <v>861</v>
      </c>
      <c r="H322" s="73"/>
      <c r="I322" s="74">
        <v>0</v>
      </c>
      <c r="J322" s="74">
        <v>1890.88</v>
      </c>
      <c r="K322" s="74">
        <v>0</v>
      </c>
      <c r="L322" s="74">
        <v>1890.88</v>
      </c>
      <c r="M322" s="74">
        <f>J322-K322</f>
        <v>1890.88</v>
      </c>
    </row>
    <row r="323" spans="1:13" ht="9.9" customHeight="1" x14ac:dyDescent="0.3">
      <c r="A323" s="75" t="s">
        <v>336</v>
      </c>
      <c r="B323" s="69" t="s">
        <v>336</v>
      </c>
      <c r="C323" s="70"/>
      <c r="D323" s="70"/>
      <c r="E323" s="70"/>
      <c r="F323" s="70"/>
      <c r="G323" s="76" t="s">
        <v>336</v>
      </c>
      <c r="H323" s="77"/>
      <c r="I323" s="78"/>
      <c r="J323" s="78"/>
      <c r="K323" s="78"/>
      <c r="L323" s="78"/>
      <c r="M323" s="78"/>
    </row>
    <row r="324" spans="1:13" ht="9.9" customHeight="1" x14ac:dyDescent="0.3">
      <c r="A324" s="64" t="s">
        <v>862</v>
      </c>
      <c r="B324" s="68" t="s">
        <v>336</v>
      </c>
      <c r="C324" s="65" t="s">
        <v>863</v>
      </c>
      <c r="D324" s="66"/>
      <c r="E324" s="66"/>
      <c r="F324" s="66"/>
      <c r="G324" s="66"/>
      <c r="H324" s="66"/>
      <c r="I324" s="67">
        <v>66180.929999999993</v>
      </c>
      <c r="J324" s="67">
        <v>26525.67</v>
      </c>
      <c r="K324" s="67">
        <v>0</v>
      </c>
      <c r="L324" s="67">
        <v>92706.6</v>
      </c>
      <c r="M324" s="67">
        <f t="shared" ref="M324:M336" si="4">J324-K324</f>
        <v>26525.67</v>
      </c>
    </row>
    <row r="325" spans="1:13" ht="9.9" customHeight="1" x14ac:dyDescent="0.3">
      <c r="A325" s="64" t="s">
        <v>864</v>
      </c>
      <c r="B325" s="69" t="s">
        <v>336</v>
      </c>
      <c r="C325" s="70"/>
      <c r="D325" s="65" t="s">
        <v>863</v>
      </c>
      <c r="E325" s="66"/>
      <c r="F325" s="66"/>
      <c r="G325" s="66"/>
      <c r="H325" s="66"/>
      <c r="I325" s="67">
        <v>66180.929999999993</v>
      </c>
      <c r="J325" s="67">
        <v>26525.67</v>
      </c>
      <c r="K325" s="67">
        <v>0</v>
      </c>
      <c r="L325" s="67">
        <v>92706.6</v>
      </c>
      <c r="M325" s="67">
        <f t="shared" si="4"/>
        <v>26525.67</v>
      </c>
    </row>
    <row r="326" spans="1:13" ht="9.9" customHeight="1" x14ac:dyDescent="0.3">
      <c r="A326" s="64" t="s">
        <v>865</v>
      </c>
      <c r="B326" s="69" t="s">
        <v>336</v>
      </c>
      <c r="C326" s="70"/>
      <c r="D326" s="70"/>
      <c r="E326" s="65" t="s">
        <v>863</v>
      </c>
      <c r="F326" s="66"/>
      <c r="G326" s="66"/>
      <c r="H326" s="66"/>
      <c r="I326" s="67">
        <v>66180.929999999993</v>
      </c>
      <c r="J326" s="67">
        <v>26525.67</v>
      </c>
      <c r="K326" s="67">
        <v>0</v>
      </c>
      <c r="L326" s="67">
        <v>92706.6</v>
      </c>
      <c r="M326" s="67">
        <f t="shared" si="4"/>
        <v>26525.67</v>
      </c>
    </row>
    <row r="327" spans="1:13" ht="9.9" customHeight="1" x14ac:dyDescent="0.3">
      <c r="A327" s="64" t="s">
        <v>866</v>
      </c>
      <c r="B327" s="69" t="s">
        <v>336</v>
      </c>
      <c r="C327" s="70"/>
      <c r="D327" s="70"/>
      <c r="E327" s="70"/>
      <c r="F327" s="65" t="s">
        <v>867</v>
      </c>
      <c r="G327" s="66"/>
      <c r="H327" s="66"/>
      <c r="I327" s="67">
        <v>42909.04</v>
      </c>
      <c r="J327" s="67">
        <v>19000.87</v>
      </c>
      <c r="K327" s="67">
        <v>0</v>
      </c>
      <c r="L327" s="67">
        <v>61909.91</v>
      </c>
      <c r="M327" s="67">
        <f t="shared" si="4"/>
        <v>19000.87</v>
      </c>
    </row>
    <row r="328" spans="1:13" ht="9.9" customHeight="1" x14ac:dyDescent="0.3">
      <c r="A328" s="71" t="s">
        <v>868</v>
      </c>
      <c r="B328" s="69" t="s">
        <v>336</v>
      </c>
      <c r="C328" s="70"/>
      <c r="D328" s="70"/>
      <c r="E328" s="70"/>
      <c r="F328" s="70"/>
      <c r="G328" s="72" t="s">
        <v>869</v>
      </c>
      <c r="H328" s="73"/>
      <c r="I328" s="74">
        <v>829.99</v>
      </c>
      <c r="J328" s="74">
        <v>0</v>
      </c>
      <c r="K328" s="74">
        <v>0</v>
      </c>
      <c r="L328" s="74">
        <v>829.99</v>
      </c>
      <c r="M328" s="74">
        <f t="shared" si="4"/>
        <v>0</v>
      </c>
    </row>
    <row r="329" spans="1:13" ht="9.9" customHeight="1" x14ac:dyDescent="0.3">
      <c r="A329" s="71" t="s">
        <v>870</v>
      </c>
      <c r="B329" s="69" t="s">
        <v>336</v>
      </c>
      <c r="C329" s="70"/>
      <c r="D329" s="70"/>
      <c r="E329" s="70"/>
      <c r="F329" s="70"/>
      <c r="G329" s="72" t="s">
        <v>867</v>
      </c>
      <c r="H329" s="73"/>
      <c r="I329" s="74">
        <v>2400</v>
      </c>
      <c r="J329" s="74">
        <v>1200</v>
      </c>
      <c r="K329" s="74">
        <v>0</v>
      </c>
      <c r="L329" s="74">
        <v>3600</v>
      </c>
      <c r="M329" s="74">
        <f t="shared" si="4"/>
        <v>1200</v>
      </c>
    </row>
    <row r="330" spans="1:13" ht="18.899999999999999" customHeight="1" x14ac:dyDescent="0.3">
      <c r="A330" s="71" t="s">
        <v>871</v>
      </c>
      <c r="B330" s="69" t="s">
        <v>336</v>
      </c>
      <c r="C330" s="70"/>
      <c r="D330" s="70"/>
      <c r="E330" s="70"/>
      <c r="F330" s="70"/>
      <c r="G330" s="72" t="s">
        <v>872</v>
      </c>
      <c r="H330" s="73"/>
      <c r="I330" s="74">
        <v>20056.75</v>
      </c>
      <c r="J330" s="74">
        <v>8890</v>
      </c>
      <c r="K330" s="74">
        <v>0</v>
      </c>
      <c r="L330" s="74">
        <v>28946.75</v>
      </c>
      <c r="M330" s="74">
        <f t="shared" si="4"/>
        <v>8890</v>
      </c>
    </row>
    <row r="331" spans="1:13" ht="9.9" customHeight="1" x14ac:dyDescent="0.3">
      <c r="A331" s="71" t="s">
        <v>875</v>
      </c>
      <c r="B331" s="69" t="s">
        <v>336</v>
      </c>
      <c r="C331" s="70"/>
      <c r="D331" s="70"/>
      <c r="E331" s="70"/>
      <c r="F331" s="70"/>
      <c r="G331" s="72" t="s">
        <v>876</v>
      </c>
      <c r="H331" s="73"/>
      <c r="I331" s="74">
        <v>702.01</v>
      </c>
      <c r="J331" s="74">
        <v>0</v>
      </c>
      <c r="K331" s="74">
        <v>0</v>
      </c>
      <c r="L331" s="74">
        <v>702.01</v>
      </c>
      <c r="M331" s="74">
        <f t="shared" si="4"/>
        <v>0</v>
      </c>
    </row>
    <row r="332" spans="1:13" ht="9.9" customHeight="1" x14ac:dyDescent="0.3">
      <c r="A332" s="71" t="s">
        <v>877</v>
      </c>
      <c r="B332" s="69" t="s">
        <v>336</v>
      </c>
      <c r="C332" s="70"/>
      <c r="D332" s="70"/>
      <c r="E332" s="70"/>
      <c r="F332" s="70"/>
      <c r="G332" s="72" t="s">
        <v>878</v>
      </c>
      <c r="H332" s="73"/>
      <c r="I332" s="74">
        <v>3724.62</v>
      </c>
      <c r="J332" s="74">
        <v>1862.31</v>
      </c>
      <c r="K332" s="74">
        <v>0</v>
      </c>
      <c r="L332" s="74">
        <v>5586.93</v>
      </c>
      <c r="M332" s="74">
        <f t="shared" si="4"/>
        <v>1862.31</v>
      </c>
    </row>
    <row r="333" spans="1:13" ht="9.9" customHeight="1" x14ac:dyDescent="0.3">
      <c r="A333" s="71" t="s">
        <v>879</v>
      </c>
      <c r="B333" s="69" t="s">
        <v>336</v>
      </c>
      <c r="C333" s="70"/>
      <c r="D333" s="70"/>
      <c r="E333" s="70"/>
      <c r="F333" s="70"/>
      <c r="G333" s="72" t="s">
        <v>880</v>
      </c>
      <c r="H333" s="73"/>
      <c r="I333" s="74">
        <v>1255.06</v>
      </c>
      <c r="J333" s="74">
        <v>1788</v>
      </c>
      <c r="K333" s="74">
        <v>0</v>
      </c>
      <c r="L333" s="74">
        <v>3043.06</v>
      </c>
      <c r="M333" s="74">
        <f t="shared" si="4"/>
        <v>1788</v>
      </c>
    </row>
    <row r="334" spans="1:13" ht="9.9" customHeight="1" x14ac:dyDescent="0.3">
      <c r="A334" s="71" t="s">
        <v>881</v>
      </c>
      <c r="B334" s="69" t="s">
        <v>336</v>
      </c>
      <c r="C334" s="70"/>
      <c r="D334" s="70"/>
      <c r="E334" s="70"/>
      <c r="F334" s="70"/>
      <c r="G334" s="72" t="s">
        <v>882</v>
      </c>
      <c r="H334" s="73"/>
      <c r="I334" s="74">
        <v>10180.61</v>
      </c>
      <c r="J334" s="74">
        <v>3490.56</v>
      </c>
      <c r="K334" s="74">
        <v>0</v>
      </c>
      <c r="L334" s="74">
        <v>13671.17</v>
      </c>
      <c r="M334" s="74">
        <f t="shared" si="4"/>
        <v>3490.56</v>
      </c>
    </row>
    <row r="335" spans="1:13" ht="9.9" customHeight="1" x14ac:dyDescent="0.3">
      <c r="A335" s="71" t="s">
        <v>885</v>
      </c>
      <c r="B335" s="69" t="s">
        <v>336</v>
      </c>
      <c r="C335" s="70"/>
      <c r="D335" s="70"/>
      <c r="E335" s="70"/>
      <c r="F335" s="70"/>
      <c r="G335" s="72" t="s">
        <v>886</v>
      </c>
      <c r="H335" s="73"/>
      <c r="I335" s="74">
        <v>3540</v>
      </c>
      <c r="J335" s="74">
        <v>1770</v>
      </c>
      <c r="K335" s="74">
        <v>0</v>
      </c>
      <c r="L335" s="74">
        <v>5310</v>
      </c>
      <c r="M335" s="74">
        <f t="shared" si="4"/>
        <v>1770</v>
      </c>
    </row>
    <row r="336" spans="1:13" ht="9.9" customHeight="1" x14ac:dyDescent="0.3">
      <c r="A336" s="71" t="s">
        <v>887</v>
      </c>
      <c r="B336" s="69" t="s">
        <v>336</v>
      </c>
      <c r="C336" s="70"/>
      <c r="D336" s="70"/>
      <c r="E336" s="70"/>
      <c r="F336" s="70"/>
      <c r="G336" s="72" t="s">
        <v>888</v>
      </c>
      <c r="H336" s="73"/>
      <c r="I336" s="74">
        <v>220</v>
      </c>
      <c r="J336" s="74">
        <v>0</v>
      </c>
      <c r="K336" s="74">
        <v>0</v>
      </c>
      <c r="L336" s="74">
        <v>220</v>
      </c>
      <c r="M336" s="74">
        <f t="shared" si="4"/>
        <v>0</v>
      </c>
    </row>
    <row r="337" spans="1:13" ht="9.9" customHeight="1" x14ac:dyDescent="0.3">
      <c r="A337" s="75" t="s">
        <v>336</v>
      </c>
      <c r="B337" s="69" t="s">
        <v>336</v>
      </c>
      <c r="C337" s="70"/>
      <c r="D337" s="70"/>
      <c r="E337" s="70"/>
      <c r="F337" s="70"/>
      <c r="G337" s="76" t="s">
        <v>336</v>
      </c>
      <c r="H337" s="77"/>
      <c r="I337" s="78"/>
      <c r="J337" s="78"/>
      <c r="K337" s="78"/>
      <c r="L337" s="78"/>
      <c r="M337" s="78"/>
    </row>
    <row r="338" spans="1:13" ht="9.9" customHeight="1" x14ac:dyDescent="0.3">
      <c r="A338" s="64" t="s">
        <v>889</v>
      </c>
      <c r="B338" s="69" t="s">
        <v>336</v>
      </c>
      <c r="C338" s="70"/>
      <c r="D338" s="70"/>
      <c r="E338" s="70"/>
      <c r="F338" s="65" t="s">
        <v>890</v>
      </c>
      <c r="G338" s="66"/>
      <c r="H338" s="66"/>
      <c r="I338" s="67">
        <v>18701.53</v>
      </c>
      <c r="J338" s="67">
        <v>2050</v>
      </c>
      <c r="K338" s="67">
        <v>0</v>
      </c>
      <c r="L338" s="67">
        <v>20751.53</v>
      </c>
      <c r="M338" s="67">
        <f>J338-K338</f>
        <v>2050</v>
      </c>
    </row>
    <row r="339" spans="1:13" ht="9.9" customHeight="1" x14ac:dyDescent="0.3">
      <c r="A339" s="71" t="s">
        <v>891</v>
      </c>
      <c r="B339" s="69" t="s">
        <v>336</v>
      </c>
      <c r="C339" s="70"/>
      <c r="D339" s="70"/>
      <c r="E339" s="70"/>
      <c r="F339" s="70"/>
      <c r="G339" s="72" t="s">
        <v>892</v>
      </c>
      <c r="H339" s="73"/>
      <c r="I339" s="74">
        <v>18701.53</v>
      </c>
      <c r="J339" s="74">
        <v>2050</v>
      </c>
      <c r="K339" s="74">
        <v>0</v>
      </c>
      <c r="L339" s="74">
        <v>20751.53</v>
      </c>
      <c r="M339" s="74">
        <f>J339-K339</f>
        <v>2050</v>
      </c>
    </row>
    <row r="340" spans="1:13" ht="9.9" customHeight="1" x14ac:dyDescent="0.3">
      <c r="A340" s="75" t="s">
        <v>336</v>
      </c>
      <c r="B340" s="69" t="s">
        <v>336</v>
      </c>
      <c r="C340" s="70"/>
      <c r="D340" s="70"/>
      <c r="E340" s="70"/>
      <c r="F340" s="70"/>
      <c r="G340" s="76" t="s">
        <v>336</v>
      </c>
      <c r="H340" s="77"/>
      <c r="I340" s="78"/>
      <c r="J340" s="78"/>
      <c r="K340" s="78"/>
      <c r="L340" s="78"/>
      <c r="M340" s="78"/>
    </row>
    <row r="341" spans="1:13" ht="9.9" customHeight="1" x14ac:dyDescent="0.3">
      <c r="A341" s="64" t="s">
        <v>893</v>
      </c>
      <c r="B341" s="69" t="s">
        <v>336</v>
      </c>
      <c r="C341" s="70"/>
      <c r="D341" s="70"/>
      <c r="E341" s="70"/>
      <c r="F341" s="65" t="s">
        <v>894</v>
      </c>
      <c r="G341" s="66"/>
      <c r="H341" s="66"/>
      <c r="I341" s="67">
        <v>4570.3599999999997</v>
      </c>
      <c r="J341" s="67">
        <v>5474.8</v>
      </c>
      <c r="K341" s="67">
        <v>0</v>
      </c>
      <c r="L341" s="67">
        <v>10045.16</v>
      </c>
      <c r="M341" s="67">
        <f>J341-K341</f>
        <v>5474.8</v>
      </c>
    </row>
    <row r="342" spans="1:13" ht="9.9" customHeight="1" x14ac:dyDescent="0.3">
      <c r="A342" s="71" t="s">
        <v>895</v>
      </c>
      <c r="B342" s="69" t="s">
        <v>336</v>
      </c>
      <c r="C342" s="70"/>
      <c r="D342" s="70"/>
      <c r="E342" s="70"/>
      <c r="F342" s="70"/>
      <c r="G342" s="72" t="s">
        <v>896</v>
      </c>
      <c r="H342" s="73"/>
      <c r="I342" s="74">
        <v>4570.3599999999997</v>
      </c>
      <c r="J342" s="74">
        <v>5474.8</v>
      </c>
      <c r="K342" s="74">
        <v>0</v>
      </c>
      <c r="L342" s="74">
        <v>10045.16</v>
      </c>
      <c r="M342" s="74">
        <f>J342-K342</f>
        <v>5474.8</v>
      </c>
    </row>
    <row r="343" spans="1:13" ht="9.9" customHeight="1" x14ac:dyDescent="0.3">
      <c r="A343" s="75" t="s">
        <v>336</v>
      </c>
      <c r="B343" s="69" t="s">
        <v>336</v>
      </c>
      <c r="C343" s="70"/>
      <c r="D343" s="70"/>
      <c r="E343" s="70"/>
      <c r="F343" s="70"/>
      <c r="G343" s="76" t="s">
        <v>336</v>
      </c>
      <c r="H343" s="77"/>
      <c r="I343" s="78"/>
      <c r="J343" s="78"/>
      <c r="K343" s="78"/>
      <c r="L343" s="78"/>
      <c r="M343" s="78"/>
    </row>
    <row r="344" spans="1:13" ht="9.9" customHeight="1" x14ac:dyDescent="0.3">
      <c r="A344" s="64" t="s">
        <v>903</v>
      </c>
      <c r="B344" s="68" t="s">
        <v>336</v>
      </c>
      <c r="C344" s="65" t="s">
        <v>904</v>
      </c>
      <c r="D344" s="66"/>
      <c r="E344" s="66"/>
      <c r="F344" s="66"/>
      <c r="G344" s="66"/>
      <c r="H344" s="66"/>
      <c r="I344" s="67">
        <v>241.9</v>
      </c>
      <c r="J344" s="67">
        <v>0</v>
      </c>
      <c r="K344" s="67">
        <v>0</v>
      </c>
      <c r="L344" s="67">
        <v>241.9</v>
      </c>
      <c r="M344" s="67">
        <f>J344-K344</f>
        <v>0</v>
      </c>
    </row>
    <row r="345" spans="1:13" ht="9.9" customHeight="1" x14ac:dyDescent="0.3">
      <c r="A345" s="64" t="s">
        <v>905</v>
      </c>
      <c r="B345" s="69" t="s">
        <v>336</v>
      </c>
      <c r="C345" s="70"/>
      <c r="D345" s="65" t="s">
        <v>904</v>
      </c>
      <c r="E345" s="66"/>
      <c r="F345" s="66"/>
      <c r="G345" s="66"/>
      <c r="H345" s="66"/>
      <c r="I345" s="67">
        <v>241.9</v>
      </c>
      <c r="J345" s="67">
        <v>0</v>
      </c>
      <c r="K345" s="67">
        <v>0</v>
      </c>
      <c r="L345" s="67">
        <v>241.9</v>
      </c>
      <c r="M345" s="67">
        <f>J345-K345</f>
        <v>0</v>
      </c>
    </row>
    <row r="346" spans="1:13" ht="9.9" customHeight="1" x14ac:dyDescent="0.3">
      <c r="A346" s="64" t="s">
        <v>906</v>
      </c>
      <c r="B346" s="69" t="s">
        <v>336</v>
      </c>
      <c r="C346" s="70"/>
      <c r="D346" s="70"/>
      <c r="E346" s="65" t="s">
        <v>904</v>
      </c>
      <c r="F346" s="66"/>
      <c r="G346" s="66"/>
      <c r="H346" s="66"/>
      <c r="I346" s="67">
        <v>241.9</v>
      </c>
      <c r="J346" s="67">
        <v>0</v>
      </c>
      <c r="K346" s="67">
        <v>0</v>
      </c>
      <c r="L346" s="67">
        <v>241.9</v>
      </c>
      <c r="M346" s="67">
        <f>J346-K346</f>
        <v>0</v>
      </c>
    </row>
    <row r="347" spans="1:13" ht="9.9" customHeight="1" x14ac:dyDescent="0.3">
      <c r="A347" s="64" t="s">
        <v>907</v>
      </c>
      <c r="B347" s="69" t="s">
        <v>336</v>
      </c>
      <c r="C347" s="70"/>
      <c r="D347" s="70"/>
      <c r="E347" s="70"/>
      <c r="F347" s="65" t="s">
        <v>859</v>
      </c>
      <c r="G347" s="66"/>
      <c r="H347" s="66"/>
      <c r="I347" s="67">
        <v>241.9</v>
      </c>
      <c r="J347" s="67">
        <v>0</v>
      </c>
      <c r="K347" s="67">
        <v>0</v>
      </c>
      <c r="L347" s="67">
        <v>241.9</v>
      </c>
      <c r="M347" s="67">
        <f>J347-K347</f>
        <v>0</v>
      </c>
    </row>
    <row r="348" spans="1:13" ht="9.9" customHeight="1" x14ac:dyDescent="0.3">
      <c r="A348" s="71" t="s">
        <v>908</v>
      </c>
      <c r="B348" s="69" t="s">
        <v>336</v>
      </c>
      <c r="C348" s="70"/>
      <c r="D348" s="70"/>
      <c r="E348" s="70"/>
      <c r="F348" s="70"/>
      <c r="G348" s="72" t="s">
        <v>909</v>
      </c>
      <c r="H348" s="73"/>
      <c r="I348" s="74">
        <v>241.9</v>
      </c>
      <c r="J348" s="74">
        <v>0</v>
      </c>
      <c r="K348" s="74">
        <v>0</v>
      </c>
      <c r="L348" s="74">
        <v>241.9</v>
      </c>
      <c r="M348" s="74">
        <f>J348-K348</f>
        <v>0</v>
      </c>
    </row>
    <row r="349" spans="1:13" ht="9.9" customHeight="1" x14ac:dyDescent="0.3">
      <c r="A349" s="75" t="s">
        <v>336</v>
      </c>
      <c r="B349" s="69" t="s">
        <v>336</v>
      </c>
      <c r="C349" s="70"/>
      <c r="D349" s="70"/>
      <c r="E349" s="70"/>
      <c r="F349" s="70"/>
      <c r="G349" s="76" t="s">
        <v>336</v>
      </c>
      <c r="H349" s="77"/>
      <c r="I349" s="78"/>
      <c r="J349" s="78"/>
      <c r="K349" s="78"/>
      <c r="L349" s="78"/>
      <c r="M349" s="78"/>
    </row>
    <row r="350" spans="1:13" ht="9.9" customHeight="1" x14ac:dyDescent="0.3">
      <c r="A350" s="64" t="s">
        <v>910</v>
      </c>
      <c r="B350" s="68" t="s">
        <v>336</v>
      </c>
      <c r="C350" s="65" t="s">
        <v>911</v>
      </c>
      <c r="D350" s="66"/>
      <c r="E350" s="66"/>
      <c r="F350" s="66"/>
      <c r="G350" s="66"/>
      <c r="H350" s="66"/>
      <c r="I350" s="67">
        <v>96848.59</v>
      </c>
      <c r="J350" s="67">
        <v>45374.879999999997</v>
      </c>
      <c r="K350" s="67">
        <v>0</v>
      </c>
      <c r="L350" s="67">
        <v>142223.47</v>
      </c>
      <c r="M350" s="67">
        <f t="shared" ref="M350:M355" si="5">J350-K350</f>
        <v>45374.879999999997</v>
      </c>
    </row>
    <row r="351" spans="1:13" ht="9.9" customHeight="1" x14ac:dyDescent="0.3">
      <c r="A351" s="64" t="s">
        <v>912</v>
      </c>
      <c r="B351" s="69" t="s">
        <v>336</v>
      </c>
      <c r="C351" s="70"/>
      <c r="D351" s="65" t="s">
        <v>911</v>
      </c>
      <c r="E351" s="66"/>
      <c r="F351" s="66"/>
      <c r="G351" s="66"/>
      <c r="H351" s="66"/>
      <c r="I351" s="67">
        <v>96848.59</v>
      </c>
      <c r="J351" s="67">
        <v>45374.879999999997</v>
      </c>
      <c r="K351" s="67">
        <v>0</v>
      </c>
      <c r="L351" s="67">
        <v>142223.47</v>
      </c>
      <c r="M351" s="67">
        <f t="shared" si="5"/>
        <v>45374.879999999997</v>
      </c>
    </row>
    <row r="352" spans="1:13" ht="9.9" customHeight="1" x14ac:dyDescent="0.3">
      <c r="A352" s="64" t="s">
        <v>913</v>
      </c>
      <c r="B352" s="69" t="s">
        <v>336</v>
      </c>
      <c r="C352" s="70"/>
      <c r="D352" s="70"/>
      <c r="E352" s="65" t="s">
        <v>911</v>
      </c>
      <c r="F352" s="66"/>
      <c r="G352" s="66"/>
      <c r="H352" s="66"/>
      <c r="I352" s="67">
        <v>96848.59</v>
      </c>
      <c r="J352" s="67">
        <v>45374.879999999997</v>
      </c>
      <c r="K352" s="67">
        <v>0</v>
      </c>
      <c r="L352" s="67">
        <v>142223.47</v>
      </c>
      <c r="M352" s="67">
        <f t="shared" si="5"/>
        <v>45374.879999999997</v>
      </c>
    </row>
    <row r="353" spans="1:13" ht="9.9" customHeight="1" x14ac:dyDescent="0.3">
      <c r="A353" s="64" t="s">
        <v>914</v>
      </c>
      <c r="B353" s="69" t="s">
        <v>336</v>
      </c>
      <c r="C353" s="70"/>
      <c r="D353" s="70"/>
      <c r="E353" s="70"/>
      <c r="F353" s="65" t="s">
        <v>898</v>
      </c>
      <c r="G353" s="66"/>
      <c r="H353" s="66"/>
      <c r="I353" s="67">
        <v>10038.200000000001</v>
      </c>
      <c r="J353" s="67">
        <v>5257</v>
      </c>
      <c r="K353" s="67">
        <v>0</v>
      </c>
      <c r="L353" s="67">
        <v>15295.2</v>
      </c>
      <c r="M353" s="67">
        <f t="shared" si="5"/>
        <v>5257</v>
      </c>
    </row>
    <row r="354" spans="1:13" ht="9.9" customHeight="1" x14ac:dyDescent="0.3">
      <c r="A354" s="71" t="s">
        <v>915</v>
      </c>
      <c r="B354" s="69" t="s">
        <v>336</v>
      </c>
      <c r="C354" s="70"/>
      <c r="D354" s="70"/>
      <c r="E354" s="70"/>
      <c r="F354" s="70"/>
      <c r="G354" s="72" t="s">
        <v>916</v>
      </c>
      <c r="H354" s="73"/>
      <c r="I354" s="74">
        <v>38.200000000000003</v>
      </c>
      <c r="J354" s="74">
        <v>257</v>
      </c>
      <c r="K354" s="74">
        <v>0</v>
      </c>
      <c r="L354" s="74">
        <v>295.2</v>
      </c>
      <c r="M354" s="74">
        <f t="shared" si="5"/>
        <v>257</v>
      </c>
    </row>
    <row r="355" spans="1:13" ht="9.9" customHeight="1" x14ac:dyDescent="0.3">
      <c r="A355" s="71" t="s">
        <v>917</v>
      </c>
      <c r="B355" s="69" t="s">
        <v>336</v>
      </c>
      <c r="C355" s="70"/>
      <c r="D355" s="70"/>
      <c r="E355" s="70"/>
      <c r="F355" s="70"/>
      <c r="G355" s="72" t="s">
        <v>902</v>
      </c>
      <c r="H355" s="73"/>
      <c r="I355" s="74">
        <v>10000</v>
      </c>
      <c r="J355" s="74">
        <v>5000</v>
      </c>
      <c r="K355" s="74">
        <v>0</v>
      </c>
      <c r="L355" s="74">
        <v>15000</v>
      </c>
      <c r="M355" s="74">
        <f t="shared" si="5"/>
        <v>5000</v>
      </c>
    </row>
    <row r="356" spans="1:13" ht="9.9" customHeight="1" x14ac:dyDescent="0.3">
      <c r="A356" s="75" t="s">
        <v>336</v>
      </c>
      <c r="B356" s="69" t="s">
        <v>336</v>
      </c>
      <c r="C356" s="70"/>
      <c r="D356" s="70"/>
      <c r="E356" s="70"/>
      <c r="F356" s="70"/>
      <c r="G356" s="76" t="s">
        <v>336</v>
      </c>
      <c r="H356" s="77"/>
      <c r="I356" s="78"/>
      <c r="J356" s="78"/>
      <c r="K356" s="78"/>
      <c r="L356" s="78"/>
      <c r="M356" s="78"/>
    </row>
    <row r="357" spans="1:13" ht="9.9" customHeight="1" x14ac:dyDescent="0.3">
      <c r="A357" s="64" t="s">
        <v>918</v>
      </c>
      <c r="B357" s="69" t="s">
        <v>336</v>
      </c>
      <c r="C357" s="70"/>
      <c r="D357" s="70"/>
      <c r="E357" s="70"/>
      <c r="F357" s="65" t="s">
        <v>919</v>
      </c>
      <c r="G357" s="66"/>
      <c r="H357" s="66"/>
      <c r="I357" s="67">
        <v>2046</v>
      </c>
      <c r="J357" s="67">
        <v>0</v>
      </c>
      <c r="K357" s="67">
        <v>0</v>
      </c>
      <c r="L357" s="67">
        <v>2046</v>
      </c>
      <c r="M357" s="67">
        <f>J357-K357</f>
        <v>0</v>
      </c>
    </row>
    <row r="358" spans="1:13" ht="9.9" customHeight="1" x14ac:dyDescent="0.3">
      <c r="A358" s="71" t="s">
        <v>920</v>
      </c>
      <c r="B358" s="69" t="s">
        <v>336</v>
      </c>
      <c r="C358" s="70"/>
      <c r="D358" s="70"/>
      <c r="E358" s="70"/>
      <c r="F358" s="70"/>
      <c r="G358" s="72" t="s">
        <v>919</v>
      </c>
      <c r="H358" s="73"/>
      <c r="I358" s="74">
        <v>2046</v>
      </c>
      <c r="J358" s="74">
        <v>0</v>
      </c>
      <c r="K358" s="74">
        <v>0</v>
      </c>
      <c r="L358" s="74">
        <v>2046</v>
      </c>
      <c r="M358" s="74">
        <f>J358-K358</f>
        <v>0</v>
      </c>
    </row>
    <row r="359" spans="1:13" ht="9.9" customHeight="1" x14ac:dyDescent="0.3">
      <c r="A359" s="75" t="s">
        <v>336</v>
      </c>
      <c r="B359" s="69" t="s">
        <v>336</v>
      </c>
      <c r="C359" s="70"/>
      <c r="D359" s="70"/>
      <c r="E359" s="70"/>
      <c r="F359" s="70"/>
      <c r="G359" s="76" t="s">
        <v>336</v>
      </c>
      <c r="H359" s="77"/>
      <c r="I359" s="78"/>
      <c r="J359" s="78"/>
      <c r="K359" s="78"/>
      <c r="L359" s="78"/>
      <c r="M359" s="78"/>
    </row>
    <row r="360" spans="1:13" ht="9.9" customHeight="1" x14ac:dyDescent="0.3">
      <c r="A360" s="64" t="s">
        <v>921</v>
      </c>
      <c r="B360" s="69" t="s">
        <v>336</v>
      </c>
      <c r="C360" s="70"/>
      <c r="D360" s="70"/>
      <c r="E360" s="70"/>
      <c r="F360" s="65" t="s">
        <v>922</v>
      </c>
      <c r="G360" s="66"/>
      <c r="H360" s="66"/>
      <c r="I360" s="67">
        <v>76837.759999999995</v>
      </c>
      <c r="J360" s="67">
        <v>39367.879999999997</v>
      </c>
      <c r="K360" s="67">
        <v>0</v>
      </c>
      <c r="L360" s="67">
        <v>116205.64</v>
      </c>
      <c r="M360" s="67">
        <f>J360-K360</f>
        <v>39367.879999999997</v>
      </c>
    </row>
    <row r="361" spans="1:13" ht="9.9" customHeight="1" x14ac:dyDescent="0.3">
      <c r="A361" s="71" t="s">
        <v>923</v>
      </c>
      <c r="B361" s="69" t="s">
        <v>336</v>
      </c>
      <c r="C361" s="70"/>
      <c r="D361" s="70"/>
      <c r="E361" s="70"/>
      <c r="F361" s="70"/>
      <c r="G361" s="72" t="s">
        <v>924</v>
      </c>
      <c r="H361" s="73"/>
      <c r="I361" s="74">
        <v>66107.39</v>
      </c>
      <c r="J361" s="74">
        <v>33101.67</v>
      </c>
      <c r="K361" s="74">
        <v>0</v>
      </c>
      <c r="L361" s="74">
        <v>99209.06</v>
      </c>
      <c r="M361" s="74">
        <f>J361-K361</f>
        <v>33101.67</v>
      </c>
    </row>
    <row r="362" spans="1:13" ht="9.9" customHeight="1" x14ac:dyDescent="0.3">
      <c r="A362" s="71" t="s">
        <v>925</v>
      </c>
      <c r="B362" s="69" t="s">
        <v>336</v>
      </c>
      <c r="C362" s="70"/>
      <c r="D362" s="70"/>
      <c r="E362" s="70"/>
      <c r="F362" s="70"/>
      <c r="G362" s="72" t="s">
        <v>869</v>
      </c>
      <c r="H362" s="73"/>
      <c r="I362" s="74">
        <v>10680.57</v>
      </c>
      <c r="J362" s="74">
        <v>5324.21</v>
      </c>
      <c r="K362" s="74">
        <v>0</v>
      </c>
      <c r="L362" s="74">
        <v>16004.78</v>
      </c>
      <c r="M362" s="74">
        <f>J362-K362</f>
        <v>5324.21</v>
      </c>
    </row>
    <row r="363" spans="1:13" ht="9.9" customHeight="1" x14ac:dyDescent="0.3">
      <c r="A363" s="71" t="s">
        <v>926</v>
      </c>
      <c r="B363" s="69" t="s">
        <v>336</v>
      </c>
      <c r="C363" s="70"/>
      <c r="D363" s="70"/>
      <c r="E363" s="70"/>
      <c r="F363" s="70"/>
      <c r="G363" s="72" t="s">
        <v>909</v>
      </c>
      <c r="H363" s="73"/>
      <c r="I363" s="74">
        <v>0</v>
      </c>
      <c r="J363" s="74">
        <v>942</v>
      </c>
      <c r="K363" s="74">
        <v>0</v>
      </c>
      <c r="L363" s="74">
        <v>942</v>
      </c>
      <c r="M363" s="74">
        <f>J363-K363</f>
        <v>942</v>
      </c>
    </row>
    <row r="364" spans="1:13" ht="9.9" customHeight="1" x14ac:dyDescent="0.3">
      <c r="A364" s="71" t="s">
        <v>927</v>
      </c>
      <c r="B364" s="69" t="s">
        <v>336</v>
      </c>
      <c r="C364" s="70"/>
      <c r="D364" s="70"/>
      <c r="E364" s="70"/>
      <c r="F364" s="70"/>
      <c r="G364" s="72" t="s">
        <v>861</v>
      </c>
      <c r="H364" s="73"/>
      <c r="I364" s="74">
        <v>49.8</v>
      </c>
      <c r="J364" s="74">
        <v>0</v>
      </c>
      <c r="K364" s="74">
        <v>0</v>
      </c>
      <c r="L364" s="74">
        <v>49.8</v>
      </c>
      <c r="M364" s="74">
        <f>J364-K364</f>
        <v>0</v>
      </c>
    </row>
    <row r="365" spans="1:13" ht="9.9" customHeight="1" x14ac:dyDescent="0.3">
      <c r="A365" s="75" t="s">
        <v>336</v>
      </c>
      <c r="B365" s="69" t="s">
        <v>336</v>
      </c>
      <c r="C365" s="70"/>
      <c r="D365" s="70"/>
      <c r="E365" s="70"/>
      <c r="F365" s="70"/>
      <c r="G365" s="76" t="s">
        <v>336</v>
      </c>
      <c r="H365" s="77"/>
      <c r="I365" s="78"/>
      <c r="J365" s="78"/>
      <c r="K365" s="78"/>
      <c r="L365" s="78"/>
      <c r="M365" s="78"/>
    </row>
    <row r="366" spans="1:13" ht="9.9" customHeight="1" x14ac:dyDescent="0.3">
      <c r="A366" s="64" t="s">
        <v>928</v>
      </c>
      <c r="B366" s="69" t="s">
        <v>336</v>
      </c>
      <c r="C366" s="70"/>
      <c r="D366" s="70"/>
      <c r="E366" s="70"/>
      <c r="F366" s="65" t="s">
        <v>929</v>
      </c>
      <c r="G366" s="66"/>
      <c r="H366" s="66"/>
      <c r="I366" s="67">
        <v>7926.63</v>
      </c>
      <c r="J366" s="67">
        <v>750</v>
      </c>
      <c r="K366" s="67">
        <v>0</v>
      </c>
      <c r="L366" s="67">
        <v>8676.6299999999992</v>
      </c>
      <c r="M366" s="67">
        <f>J366-K366</f>
        <v>750</v>
      </c>
    </row>
    <row r="367" spans="1:13" ht="9.9" customHeight="1" x14ac:dyDescent="0.3">
      <c r="A367" s="71" t="s">
        <v>930</v>
      </c>
      <c r="B367" s="69" t="s">
        <v>336</v>
      </c>
      <c r="C367" s="70"/>
      <c r="D367" s="70"/>
      <c r="E367" s="70"/>
      <c r="F367" s="70"/>
      <c r="G367" s="72" t="s">
        <v>929</v>
      </c>
      <c r="H367" s="73"/>
      <c r="I367" s="74">
        <v>7926.63</v>
      </c>
      <c r="J367" s="74">
        <v>750</v>
      </c>
      <c r="K367" s="74">
        <v>0</v>
      </c>
      <c r="L367" s="74">
        <v>8676.6299999999992</v>
      </c>
      <c r="M367" s="74">
        <f>J367-K367</f>
        <v>750</v>
      </c>
    </row>
    <row r="368" spans="1:13" ht="9.9" customHeight="1" x14ac:dyDescent="0.3">
      <c r="A368" s="75" t="s">
        <v>336</v>
      </c>
      <c r="B368" s="69" t="s">
        <v>336</v>
      </c>
      <c r="C368" s="70"/>
      <c r="D368" s="70"/>
      <c r="E368" s="70"/>
      <c r="F368" s="70"/>
      <c r="G368" s="76" t="s">
        <v>336</v>
      </c>
      <c r="H368" s="77"/>
      <c r="I368" s="78"/>
      <c r="J368" s="78"/>
      <c r="K368" s="78"/>
      <c r="L368" s="78"/>
      <c r="M368" s="78"/>
    </row>
    <row r="369" spans="1:13" ht="9.9" customHeight="1" x14ac:dyDescent="0.3">
      <c r="A369" s="64" t="s">
        <v>931</v>
      </c>
      <c r="B369" s="68" t="s">
        <v>336</v>
      </c>
      <c r="C369" s="65" t="s">
        <v>932</v>
      </c>
      <c r="D369" s="66"/>
      <c r="E369" s="66"/>
      <c r="F369" s="66"/>
      <c r="G369" s="66"/>
      <c r="H369" s="66"/>
      <c r="I369" s="67">
        <v>17773.28</v>
      </c>
      <c r="J369" s="67">
        <v>15236.14</v>
      </c>
      <c r="K369" s="67">
        <v>0</v>
      </c>
      <c r="L369" s="67">
        <v>33009.42</v>
      </c>
      <c r="M369" s="67">
        <f>J369-K369</f>
        <v>15236.14</v>
      </c>
    </row>
    <row r="370" spans="1:13" ht="9.9" customHeight="1" x14ac:dyDescent="0.3">
      <c r="A370" s="64" t="s">
        <v>933</v>
      </c>
      <c r="B370" s="69" t="s">
        <v>336</v>
      </c>
      <c r="C370" s="70"/>
      <c r="D370" s="65" t="s">
        <v>932</v>
      </c>
      <c r="E370" s="66"/>
      <c r="F370" s="66"/>
      <c r="G370" s="66"/>
      <c r="H370" s="66"/>
      <c r="I370" s="67">
        <v>17773.28</v>
      </c>
      <c r="J370" s="67">
        <v>15236.14</v>
      </c>
      <c r="K370" s="67">
        <v>0</v>
      </c>
      <c r="L370" s="67">
        <v>33009.42</v>
      </c>
      <c r="M370" s="67">
        <f>J370-K370</f>
        <v>15236.14</v>
      </c>
    </row>
    <row r="371" spans="1:13" ht="9.9" customHeight="1" x14ac:dyDescent="0.3">
      <c r="A371" s="64" t="s">
        <v>934</v>
      </c>
      <c r="B371" s="69" t="s">
        <v>336</v>
      </c>
      <c r="C371" s="70"/>
      <c r="D371" s="70"/>
      <c r="E371" s="65" t="s">
        <v>932</v>
      </c>
      <c r="F371" s="66"/>
      <c r="G371" s="66"/>
      <c r="H371" s="66"/>
      <c r="I371" s="67">
        <v>17773.28</v>
      </c>
      <c r="J371" s="67">
        <v>15236.14</v>
      </c>
      <c r="K371" s="67">
        <v>0</v>
      </c>
      <c r="L371" s="67">
        <v>33009.42</v>
      </c>
      <c r="M371" s="67">
        <f>J371-K371</f>
        <v>15236.14</v>
      </c>
    </row>
    <row r="372" spans="1:13" ht="9.9" customHeight="1" x14ac:dyDescent="0.3">
      <c r="A372" s="64" t="s">
        <v>935</v>
      </c>
      <c r="B372" s="69" t="s">
        <v>336</v>
      </c>
      <c r="C372" s="70"/>
      <c r="D372" s="70"/>
      <c r="E372" s="70"/>
      <c r="F372" s="65" t="s">
        <v>936</v>
      </c>
      <c r="G372" s="66"/>
      <c r="H372" s="66"/>
      <c r="I372" s="67">
        <v>2284.2800000000002</v>
      </c>
      <c r="J372" s="67">
        <v>1142.1400000000001</v>
      </c>
      <c r="K372" s="67">
        <v>0</v>
      </c>
      <c r="L372" s="67">
        <v>3426.42</v>
      </c>
      <c r="M372" s="67">
        <f>J372-K372</f>
        <v>1142.1400000000001</v>
      </c>
    </row>
    <row r="373" spans="1:13" ht="9.9" customHeight="1" x14ac:dyDescent="0.3">
      <c r="A373" s="71" t="s">
        <v>937</v>
      </c>
      <c r="B373" s="69" t="s">
        <v>336</v>
      </c>
      <c r="C373" s="70"/>
      <c r="D373" s="70"/>
      <c r="E373" s="70"/>
      <c r="F373" s="70"/>
      <c r="G373" s="72" t="s">
        <v>938</v>
      </c>
      <c r="H373" s="73"/>
      <c r="I373" s="74">
        <v>2284.2800000000002</v>
      </c>
      <c r="J373" s="74">
        <v>1142.1400000000001</v>
      </c>
      <c r="K373" s="74">
        <v>0</v>
      </c>
      <c r="L373" s="74">
        <v>3426.42</v>
      </c>
      <c r="M373" s="74">
        <f>J373-K373</f>
        <v>1142.1400000000001</v>
      </c>
    </row>
    <row r="374" spans="1:13" ht="9.9" customHeight="1" x14ac:dyDescent="0.3">
      <c r="A374" s="75" t="s">
        <v>336</v>
      </c>
      <c r="B374" s="69" t="s">
        <v>336</v>
      </c>
      <c r="C374" s="70"/>
      <c r="D374" s="70"/>
      <c r="E374" s="70"/>
      <c r="F374" s="70"/>
      <c r="G374" s="76" t="s">
        <v>336</v>
      </c>
      <c r="H374" s="77"/>
      <c r="I374" s="78"/>
      <c r="J374" s="78"/>
      <c r="K374" s="78"/>
      <c r="L374" s="78"/>
      <c r="M374" s="78"/>
    </row>
    <row r="375" spans="1:13" ht="9.9" customHeight="1" x14ac:dyDescent="0.3">
      <c r="A375" s="64" t="s">
        <v>939</v>
      </c>
      <c r="B375" s="69" t="s">
        <v>336</v>
      </c>
      <c r="C375" s="70"/>
      <c r="D375" s="70"/>
      <c r="E375" s="70"/>
      <c r="F375" s="65" t="s">
        <v>940</v>
      </c>
      <c r="G375" s="66"/>
      <c r="H375" s="66"/>
      <c r="I375" s="67">
        <v>15489</v>
      </c>
      <c r="J375" s="67">
        <v>2832</v>
      </c>
      <c r="K375" s="67">
        <v>0</v>
      </c>
      <c r="L375" s="67">
        <v>18321</v>
      </c>
      <c r="M375" s="67">
        <f>J375-K375</f>
        <v>2832</v>
      </c>
    </row>
    <row r="376" spans="1:13" ht="9.9" customHeight="1" x14ac:dyDescent="0.3">
      <c r="A376" s="71" t="s">
        <v>941</v>
      </c>
      <c r="B376" s="69" t="s">
        <v>336</v>
      </c>
      <c r="C376" s="70"/>
      <c r="D376" s="70"/>
      <c r="E376" s="70"/>
      <c r="F376" s="70"/>
      <c r="G376" s="72" t="s">
        <v>942</v>
      </c>
      <c r="H376" s="73"/>
      <c r="I376" s="74">
        <v>0</v>
      </c>
      <c r="J376" s="74">
        <v>2832</v>
      </c>
      <c r="K376" s="74">
        <v>0</v>
      </c>
      <c r="L376" s="74">
        <v>2832</v>
      </c>
      <c r="M376" s="74">
        <f>J376-K376</f>
        <v>2832</v>
      </c>
    </row>
    <row r="377" spans="1:13" ht="9.9" customHeight="1" x14ac:dyDescent="0.3">
      <c r="A377" s="71" t="s">
        <v>945</v>
      </c>
      <c r="B377" s="69" t="s">
        <v>336</v>
      </c>
      <c r="C377" s="70"/>
      <c r="D377" s="70"/>
      <c r="E377" s="70"/>
      <c r="F377" s="70"/>
      <c r="G377" s="72" t="s">
        <v>946</v>
      </c>
      <c r="H377" s="73"/>
      <c r="I377" s="74">
        <v>15489</v>
      </c>
      <c r="J377" s="74">
        <v>0</v>
      </c>
      <c r="K377" s="74">
        <v>0</v>
      </c>
      <c r="L377" s="74">
        <v>15489</v>
      </c>
      <c r="M377" s="74">
        <f>J377-K377</f>
        <v>0</v>
      </c>
    </row>
    <row r="378" spans="1:13" ht="9.9" customHeight="1" x14ac:dyDescent="0.3">
      <c r="A378" s="75" t="s">
        <v>336</v>
      </c>
      <c r="B378" s="69" t="s">
        <v>336</v>
      </c>
      <c r="C378" s="70"/>
      <c r="D378" s="70"/>
      <c r="E378" s="70"/>
      <c r="F378" s="70"/>
      <c r="G378" s="76" t="s">
        <v>336</v>
      </c>
      <c r="H378" s="77"/>
      <c r="I378" s="78"/>
      <c r="J378" s="78"/>
      <c r="K378" s="78"/>
      <c r="L378" s="78"/>
      <c r="M378" s="78"/>
    </row>
    <row r="379" spans="1:13" ht="9.9" customHeight="1" x14ac:dyDescent="0.3">
      <c r="A379" s="64" t="s">
        <v>953</v>
      </c>
      <c r="B379" s="69" t="s">
        <v>336</v>
      </c>
      <c r="C379" s="70"/>
      <c r="D379" s="70"/>
      <c r="E379" s="70"/>
      <c r="F379" s="65" t="s">
        <v>954</v>
      </c>
      <c r="G379" s="66"/>
      <c r="H379" s="66"/>
      <c r="I379" s="67">
        <v>0</v>
      </c>
      <c r="J379" s="67">
        <v>11262</v>
      </c>
      <c r="K379" s="67">
        <v>0</v>
      </c>
      <c r="L379" s="67">
        <v>11262</v>
      </c>
      <c r="M379" s="67">
        <f>J379-K379</f>
        <v>11262</v>
      </c>
    </row>
    <row r="380" spans="1:13" ht="9.9" customHeight="1" x14ac:dyDescent="0.3">
      <c r="A380" s="71" t="s">
        <v>955</v>
      </c>
      <c r="B380" s="69" t="s">
        <v>336</v>
      </c>
      <c r="C380" s="70"/>
      <c r="D380" s="70"/>
      <c r="E380" s="70"/>
      <c r="F380" s="70"/>
      <c r="G380" s="72" t="s">
        <v>956</v>
      </c>
      <c r="H380" s="73"/>
      <c r="I380" s="74">
        <v>0</v>
      </c>
      <c r="J380" s="74">
        <v>11262</v>
      </c>
      <c r="K380" s="74">
        <v>0</v>
      </c>
      <c r="L380" s="74">
        <v>11262</v>
      </c>
      <c r="M380" s="74">
        <f>J380-K380</f>
        <v>11262</v>
      </c>
    </row>
    <row r="381" spans="1:13" ht="9.9" customHeight="1" x14ac:dyDescent="0.3">
      <c r="A381" s="75" t="s">
        <v>336</v>
      </c>
      <c r="B381" s="69" t="s">
        <v>336</v>
      </c>
      <c r="C381" s="70"/>
      <c r="D381" s="70"/>
      <c r="E381" s="70"/>
      <c r="F381" s="70"/>
      <c r="G381" s="76" t="s">
        <v>336</v>
      </c>
      <c r="H381" s="77"/>
      <c r="I381" s="78"/>
      <c r="J381" s="78"/>
      <c r="K381" s="78"/>
      <c r="L381" s="78"/>
      <c r="M381" s="78"/>
    </row>
    <row r="382" spans="1:13" ht="9.9" customHeight="1" x14ac:dyDescent="0.3">
      <c r="A382" s="64" t="s">
        <v>957</v>
      </c>
      <c r="B382" s="68" t="s">
        <v>336</v>
      </c>
      <c r="C382" s="65" t="s">
        <v>958</v>
      </c>
      <c r="D382" s="66"/>
      <c r="E382" s="66"/>
      <c r="F382" s="66"/>
      <c r="G382" s="66"/>
      <c r="H382" s="66"/>
      <c r="I382" s="67">
        <v>55227.4</v>
      </c>
      <c r="J382" s="67">
        <v>272.39999999999998</v>
      </c>
      <c r="K382" s="67">
        <v>0</v>
      </c>
      <c r="L382" s="67">
        <v>55499.8</v>
      </c>
      <c r="M382" s="67">
        <f>J382-K382</f>
        <v>272.39999999999998</v>
      </c>
    </row>
    <row r="383" spans="1:13" ht="9.9" customHeight="1" x14ac:dyDescent="0.3">
      <c r="A383" s="64" t="s">
        <v>959</v>
      </c>
      <c r="B383" s="69" t="s">
        <v>336</v>
      </c>
      <c r="C383" s="70"/>
      <c r="D383" s="65" t="s">
        <v>958</v>
      </c>
      <c r="E383" s="66"/>
      <c r="F383" s="66"/>
      <c r="G383" s="66"/>
      <c r="H383" s="66"/>
      <c r="I383" s="67">
        <v>55227.4</v>
      </c>
      <c r="J383" s="67">
        <v>272.39999999999998</v>
      </c>
      <c r="K383" s="67">
        <v>0</v>
      </c>
      <c r="L383" s="67">
        <v>55499.8</v>
      </c>
      <c r="M383" s="67">
        <f>J383-K383</f>
        <v>272.39999999999998</v>
      </c>
    </row>
    <row r="384" spans="1:13" ht="9.9" customHeight="1" x14ac:dyDescent="0.3">
      <c r="A384" s="64" t="s">
        <v>960</v>
      </c>
      <c r="B384" s="69" t="s">
        <v>336</v>
      </c>
      <c r="C384" s="70"/>
      <c r="D384" s="70"/>
      <c r="E384" s="65" t="s">
        <v>958</v>
      </c>
      <c r="F384" s="66"/>
      <c r="G384" s="66"/>
      <c r="H384" s="66"/>
      <c r="I384" s="67">
        <v>55227.4</v>
      </c>
      <c r="J384" s="67">
        <v>272.39999999999998</v>
      </c>
      <c r="K384" s="67">
        <v>0</v>
      </c>
      <c r="L384" s="67">
        <v>55499.8</v>
      </c>
      <c r="M384" s="67">
        <f>J384-K384</f>
        <v>272.39999999999998</v>
      </c>
    </row>
    <row r="385" spans="1:13" ht="9.9" customHeight="1" x14ac:dyDescent="0.3">
      <c r="A385" s="64" t="s">
        <v>961</v>
      </c>
      <c r="B385" s="69" t="s">
        <v>336</v>
      </c>
      <c r="C385" s="70"/>
      <c r="D385" s="70"/>
      <c r="E385" s="70"/>
      <c r="F385" s="65" t="s">
        <v>962</v>
      </c>
      <c r="G385" s="66"/>
      <c r="H385" s="66"/>
      <c r="I385" s="67">
        <v>55227.4</v>
      </c>
      <c r="J385" s="67">
        <v>272.39999999999998</v>
      </c>
      <c r="K385" s="67">
        <v>0</v>
      </c>
      <c r="L385" s="67">
        <v>55499.8</v>
      </c>
      <c r="M385" s="67">
        <f>J385-K385</f>
        <v>272.39999999999998</v>
      </c>
    </row>
    <row r="386" spans="1:13" ht="9.9" customHeight="1" x14ac:dyDescent="0.3">
      <c r="A386" s="71" t="s">
        <v>963</v>
      </c>
      <c r="B386" s="69" t="s">
        <v>336</v>
      </c>
      <c r="C386" s="70"/>
      <c r="D386" s="70"/>
      <c r="E386" s="70"/>
      <c r="F386" s="70"/>
      <c r="G386" s="72" t="s">
        <v>962</v>
      </c>
      <c r="H386" s="73"/>
      <c r="I386" s="74">
        <v>55227.4</v>
      </c>
      <c r="J386" s="74">
        <v>272.39999999999998</v>
      </c>
      <c r="K386" s="74">
        <v>0</v>
      </c>
      <c r="L386" s="74">
        <v>55499.8</v>
      </c>
      <c r="M386" s="74">
        <f>J386-K386</f>
        <v>272.39999999999998</v>
      </c>
    </row>
    <row r="387" spans="1:13" ht="9.9" customHeight="1" x14ac:dyDescent="0.3">
      <c r="A387" s="75" t="s">
        <v>336</v>
      </c>
      <c r="B387" s="69" t="s">
        <v>336</v>
      </c>
      <c r="C387" s="70"/>
      <c r="D387" s="70"/>
      <c r="E387" s="70"/>
      <c r="F387" s="70"/>
      <c r="G387" s="76" t="s">
        <v>336</v>
      </c>
      <c r="H387" s="77"/>
      <c r="I387" s="78"/>
      <c r="J387" s="78"/>
      <c r="K387" s="78"/>
      <c r="L387" s="78"/>
      <c r="M387" s="78"/>
    </row>
    <row r="388" spans="1:13" ht="9.9" customHeight="1" x14ac:dyDescent="0.3">
      <c r="A388" s="64" t="s">
        <v>964</v>
      </c>
      <c r="B388" s="68" t="s">
        <v>336</v>
      </c>
      <c r="C388" s="65" t="s">
        <v>965</v>
      </c>
      <c r="D388" s="66"/>
      <c r="E388" s="66"/>
      <c r="F388" s="66"/>
      <c r="G388" s="66"/>
      <c r="H388" s="66"/>
      <c r="I388" s="67">
        <v>235286.48</v>
      </c>
      <c r="J388" s="67">
        <v>131042.24000000001</v>
      </c>
      <c r="K388" s="67">
        <v>0</v>
      </c>
      <c r="L388" s="67">
        <v>366328.72</v>
      </c>
      <c r="M388" s="67">
        <f t="shared" ref="M388:M393" si="6">J388-K388</f>
        <v>131042.24000000001</v>
      </c>
    </row>
    <row r="389" spans="1:13" ht="9.9" customHeight="1" x14ac:dyDescent="0.3">
      <c r="A389" s="64" t="s">
        <v>966</v>
      </c>
      <c r="B389" s="69" t="s">
        <v>336</v>
      </c>
      <c r="C389" s="70"/>
      <c r="D389" s="65" t="s">
        <v>965</v>
      </c>
      <c r="E389" s="66"/>
      <c r="F389" s="66"/>
      <c r="G389" s="66"/>
      <c r="H389" s="66"/>
      <c r="I389" s="67">
        <v>235286.48</v>
      </c>
      <c r="J389" s="67">
        <v>131042.24000000001</v>
      </c>
      <c r="K389" s="67">
        <v>0</v>
      </c>
      <c r="L389" s="67">
        <v>366328.72</v>
      </c>
      <c r="M389" s="67">
        <f t="shared" si="6"/>
        <v>131042.24000000001</v>
      </c>
    </row>
    <row r="390" spans="1:13" ht="9.9" customHeight="1" x14ac:dyDescent="0.3">
      <c r="A390" s="64" t="s">
        <v>967</v>
      </c>
      <c r="B390" s="69" t="s">
        <v>336</v>
      </c>
      <c r="C390" s="70"/>
      <c r="D390" s="70"/>
      <c r="E390" s="65" t="s">
        <v>965</v>
      </c>
      <c r="F390" s="66"/>
      <c r="G390" s="66"/>
      <c r="H390" s="66"/>
      <c r="I390" s="67">
        <v>235286.48</v>
      </c>
      <c r="J390" s="67">
        <v>131042.24000000001</v>
      </c>
      <c r="K390" s="67">
        <v>0</v>
      </c>
      <c r="L390" s="67">
        <v>366328.72</v>
      </c>
      <c r="M390" s="67">
        <f t="shared" si="6"/>
        <v>131042.24000000001</v>
      </c>
    </row>
    <row r="391" spans="1:13" ht="9.9" customHeight="1" x14ac:dyDescent="0.3">
      <c r="A391" s="64" t="s">
        <v>968</v>
      </c>
      <c r="B391" s="69" t="s">
        <v>336</v>
      </c>
      <c r="C391" s="70"/>
      <c r="D391" s="70"/>
      <c r="E391" s="70"/>
      <c r="F391" s="65" t="s">
        <v>965</v>
      </c>
      <c r="G391" s="66"/>
      <c r="H391" s="66"/>
      <c r="I391" s="67">
        <v>235286.48</v>
      </c>
      <c r="J391" s="67">
        <v>131042.24000000001</v>
      </c>
      <c r="K391" s="67">
        <v>0</v>
      </c>
      <c r="L391" s="67">
        <v>366328.72</v>
      </c>
      <c r="M391" s="67">
        <f t="shared" si="6"/>
        <v>131042.24000000001</v>
      </c>
    </row>
    <row r="392" spans="1:13" ht="9.9" customHeight="1" x14ac:dyDescent="0.3">
      <c r="A392" s="71" t="s">
        <v>969</v>
      </c>
      <c r="B392" s="69" t="s">
        <v>336</v>
      </c>
      <c r="C392" s="70"/>
      <c r="D392" s="70"/>
      <c r="E392" s="70"/>
      <c r="F392" s="70"/>
      <c r="G392" s="72" t="s">
        <v>970</v>
      </c>
      <c r="H392" s="73"/>
      <c r="I392" s="74">
        <v>233010.62</v>
      </c>
      <c r="J392" s="74">
        <v>130353.79</v>
      </c>
      <c r="K392" s="74">
        <v>0</v>
      </c>
      <c r="L392" s="74">
        <v>363364.41</v>
      </c>
      <c r="M392" s="74">
        <f t="shared" si="6"/>
        <v>130353.79</v>
      </c>
    </row>
    <row r="393" spans="1:13" ht="9.9" customHeight="1" x14ac:dyDescent="0.3">
      <c r="A393" s="71" t="s">
        <v>971</v>
      </c>
      <c r="B393" s="69" t="s">
        <v>336</v>
      </c>
      <c r="C393" s="70"/>
      <c r="D393" s="70"/>
      <c r="E393" s="70"/>
      <c r="F393" s="70"/>
      <c r="G393" s="72" t="s">
        <v>972</v>
      </c>
      <c r="H393" s="73"/>
      <c r="I393" s="74">
        <v>2275.86</v>
      </c>
      <c r="J393" s="74">
        <v>688.45</v>
      </c>
      <c r="K393" s="74">
        <v>0</v>
      </c>
      <c r="L393" s="74">
        <v>2964.31</v>
      </c>
      <c r="M393" s="74">
        <f t="shared" si="6"/>
        <v>688.45</v>
      </c>
    </row>
    <row r="394" spans="1:13" ht="9.9" customHeight="1" x14ac:dyDescent="0.3">
      <c r="A394" s="75" t="s">
        <v>336</v>
      </c>
      <c r="B394" s="69" t="s">
        <v>336</v>
      </c>
      <c r="C394" s="70"/>
      <c r="D394" s="70"/>
      <c r="E394" s="70"/>
      <c r="F394" s="70"/>
      <c r="G394" s="76" t="s">
        <v>336</v>
      </c>
      <c r="H394" s="77"/>
      <c r="I394" s="78"/>
      <c r="J394" s="78"/>
      <c r="K394" s="78"/>
      <c r="L394" s="78"/>
      <c r="M394" s="78"/>
    </row>
    <row r="395" spans="1:13" ht="9.9" customHeight="1" x14ac:dyDescent="0.3">
      <c r="A395" s="64" t="s">
        <v>973</v>
      </c>
      <c r="B395" s="68" t="s">
        <v>336</v>
      </c>
      <c r="C395" s="65" t="s">
        <v>974</v>
      </c>
      <c r="D395" s="66"/>
      <c r="E395" s="66"/>
      <c r="F395" s="66"/>
      <c r="G395" s="66"/>
      <c r="H395" s="66"/>
      <c r="I395" s="67">
        <v>113158.53</v>
      </c>
      <c r="J395" s="67">
        <v>363.87</v>
      </c>
      <c r="K395" s="67">
        <v>64335.03</v>
      </c>
      <c r="L395" s="67">
        <v>49187.37</v>
      </c>
      <c r="M395" s="67">
        <f>J395-K395</f>
        <v>-63971.159999999996</v>
      </c>
    </row>
    <row r="396" spans="1:13" ht="9.9" customHeight="1" x14ac:dyDescent="0.3">
      <c r="A396" s="64" t="s">
        <v>975</v>
      </c>
      <c r="B396" s="69" t="s">
        <v>336</v>
      </c>
      <c r="C396" s="70"/>
      <c r="D396" s="65" t="s">
        <v>974</v>
      </c>
      <c r="E396" s="66"/>
      <c r="F396" s="66"/>
      <c r="G396" s="66"/>
      <c r="H396" s="66"/>
      <c r="I396" s="67">
        <v>113158.53</v>
      </c>
      <c r="J396" s="67">
        <v>363.87</v>
      </c>
      <c r="K396" s="67">
        <v>64335.03</v>
      </c>
      <c r="L396" s="67">
        <v>49187.37</v>
      </c>
      <c r="M396" s="67">
        <f>J396-K396</f>
        <v>-63971.159999999996</v>
      </c>
    </row>
    <row r="397" spans="1:13" ht="9.9" customHeight="1" x14ac:dyDescent="0.3">
      <c r="A397" s="64" t="s">
        <v>976</v>
      </c>
      <c r="B397" s="69" t="s">
        <v>336</v>
      </c>
      <c r="C397" s="70"/>
      <c r="D397" s="70"/>
      <c r="E397" s="65" t="s">
        <v>974</v>
      </c>
      <c r="F397" s="66"/>
      <c r="G397" s="66"/>
      <c r="H397" s="66"/>
      <c r="I397" s="67">
        <v>113158.53</v>
      </c>
      <c r="J397" s="67">
        <v>363.87</v>
      </c>
      <c r="K397" s="67">
        <v>64335.03</v>
      </c>
      <c r="L397" s="67">
        <v>49187.37</v>
      </c>
      <c r="M397" s="67">
        <f>J397-K397</f>
        <v>-63971.159999999996</v>
      </c>
    </row>
    <row r="398" spans="1:13" ht="9.9" customHeight="1" x14ac:dyDescent="0.3">
      <c r="A398" s="64" t="s">
        <v>977</v>
      </c>
      <c r="B398" s="69" t="s">
        <v>336</v>
      </c>
      <c r="C398" s="70"/>
      <c r="D398" s="70"/>
      <c r="E398" s="70"/>
      <c r="F398" s="65" t="s">
        <v>974</v>
      </c>
      <c r="G398" s="66"/>
      <c r="H398" s="66"/>
      <c r="I398" s="67">
        <v>113158.53</v>
      </c>
      <c r="J398" s="67">
        <v>363.87</v>
      </c>
      <c r="K398" s="67">
        <v>64335.03</v>
      </c>
      <c r="L398" s="67">
        <v>49187.37</v>
      </c>
      <c r="M398" s="67">
        <f>J398-K398</f>
        <v>-63971.159999999996</v>
      </c>
    </row>
    <row r="399" spans="1:13" ht="9.9" customHeight="1" x14ac:dyDescent="0.3">
      <c r="A399" s="71" t="s">
        <v>978</v>
      </c>
      <c r="B399" s="69" t="s">
        <v>336</v>
      </c>
      <c r="C399" s="70"/>
      <c r="D399" s="70"/>
      <c r="E399" s="70"/>
      <c r="F399" s="70"/>
      <c r="G399" s="72" t="s">
        <v>658</v>
      </c>
      <c r="H399" s="73"/>
      <c r="I399" s="74">
        <v>113158.53</v>
      </c>
      <c r="J399" s="74">
        <v>363.87</v>
      </c>
      <c r="K399" s="74">
        <v>64335.03</v>
      </c>
      <c r="L399" s="74">
        <v>49187.37</v>
      </c>
      <c r="M399" s="74">
        <f>J399-K399</f>
        <v>-63971.159999999996</v>
      </c>
    </row>
    <row r="400" spans="1:13" ht="9.9" customHeight="1" x14ac:dyDescent="0.3">
      <c r="A400" s="75" t="s">
        <v>336</v>
      </c>
      <c r="B400" s="69" t="s">
        <v>336</v>
      </c>
      <c r="C400" s="70"/>
      <c r="D400" s="70"/>
      <c r="E400" s="70"/>
      <c r="F400" s="70"/>
      <c r="G400" s="76" t="s">
        <v>336</v>
      </c>
      <c r="H400" s="77"/>
      <c r="I400" s="78"/>
      <c r="J400" s="78"/>
      <c r="K400" s="78"/>
      <c r="L400" s="78"/>
      <c r="M400" s="78"/>
    </row>
    <row r="401" spans="1:13" ht="9.9" customHeight="1" x14ac:dyDescent="0.3">
      <c r="A401" s="64" t="s">
        <v>979</v>
      </c>
      <c r="B401" s="68" t="s">
        <v>336</v>
      </c>
      <c r="C401" s="65" t="s">
        <v>980</v>
      </c>
      <c r="D401" s="66"/>
      <c r="E401" s="66"/>
      <c r="F401" s="66"/>
      <c r="G401" s="66"/>
      <c r="H401" s="66"/>
      <c r="I401" s="67">
        <v>444047.4</v>
      </c>
      <c r="J401" s="67">
        <v>31390.04</v>
      </c>
      <c r="K401" s="67">
        <v>0</v>
      </c>
      <c r="L401" s="67">
        <v>475437.44</v>
      </c>
      <c r="M401" s="67">
        <f t="shared" ref="M401:M407" si="7">J401-K401</f>
        <v>31390.04</v>
      </c>
    </row>
    <row r="402" spans="1:13" ht="9.9" customHeight="1" x14ac:dyDescent="0.3">
      <c r="A402" s="64" t="s">
        <v>981</v>
      </c>
      <c r="B402" s="69" t="s">
        <v>336</v>
      </c>
      <c r="C402" s="70"/>
      <c r="D402" s="65" t="s">
        <v>980</v>
      </c>
      <c r="E402" s="66"/>
      <c r="F402" s="66"/>
      <c r="G402" s="66"/>
      <c r="H402" s="66"/>
      <c r="I402" s="67">
        <v>444047.4</v>
      </c>
      <c r="J402" s="67">
        <v>31390.04</v>
      </c>
      <c r="K402" s="67">
        <v>0</v>
      </c>
      <c r="L402" s="67">
        <v>475437.44</v>
      </c>
      <c r="M402" s="67">
        <f t="shared" si="7"/>
        <v>31390.04</v>
      </c>
    </row>
    <row r="403" spans="1:13" ht="9.9" customHeight="1" x14ac:dyDescent="0.3">
      <c r="A403" s="64" t="s">
        <v>982</v>
      </c>
      <c r="B403" s="69" t="s">
        <v>336</v>
      </c>
      <c r="C403" s="70"/>
      <c r="D403" s="70"/>
      <c r="E403" s="65" t="s">
        <v>980</v>
      </c>
      <c r="F403" s="66"/>
      <c r="G403" s="66"/>
      <c r="H403" s="66"/>
      <c r="I403" s="67">
        <v>444047.4</v>
      </c>
      <c r="J403" s="67">
        <v>31390.04</v>
      </c>
      <c r="K403" s="67">
        <v>0</v>
      </c>
      <c r="L403" s="67">
        <v>475437.44</v>
      </c>
      <c r="M403" s="67">
        <f t="shared" si="7"/>
        <v>31390.04</v>
      </c>
    </row>
    <row r="404" spans="1:13" ht="9.9" customHeight="1" x14ac:dyDescent="0.3">
      <c r="A404" s="64" t="s">
        <v>983</v>
      </c>
      <c r="B404" s="69" t="s">
        <v>336</v>
      </c>
      <c r="C404" s="70"/>
      <c r="D404" s="70"/>
      <c r="E404" s="70"/>
      <c r="F404" s="65" t="s">
        <v>980</v>
      </c>
      <c r="G404" s="66"/>
      <c r="H404" s="66"/>
      <c r="I404" s="67">
        <v>444047.4</v>
      </c>
      <c r="J404" s="67">
        <v>31390.04</v>
      </c>
      <c r="K404" s="67">
        <v>0</v>
      </c>
      <c r="L404" s="67">
        <v>475437.44</v>
      </c>
      <c r="M404" s="67">
        <f t="shared" si="7"/>
        <v>31390.04</v>
      </c>
    </row>
    <row r="405" spans="1:13" ht="9.9" customHeight="1" x14ac:dyDescent="0.3">
      <c r="A405" s="71" t="s">
        <v>984</v>
      </c>
      <c r="B405" s="69" t="s">
        <v>336</v>
      </c>
      <c r="C405" s="70"/>
      <c r="D405" s="70"/>
      <c r="E405" s="70"/>
      <c r="F405" s="70"/>
      <c r="G405" s="72" t="s">
        <v>985</v>
      </c>
      <c r="H405" s="73"/>
      <c r="I405" s="74">
        <v>46562.75</v>
      </c>
      <c r="J405" s="74">
        <v>24486.41</v>
      </c>
      <c r="K405" s="74">
        <v>0</v>
      </c>
      <c r="L405" s="74">
        <v>71049.16</v>
      </c>
      <c r="M405" s="74">
        <f t="shared" si="7"/>
        <v>24486.41</v>
      </c>
    </row>
    <row r="406" spans="1:13" ht="9.75" customHeight="1" x14ac:dyDescent="0.3">
      <c r="A406" s="71" t="s">
        <v>986</v>
      </c>
      <c r="B406" s="69" t="s">
        <v>336</v>
      </c>
      <c r="C406" s="70"/>
      <c r="D406" s="70"/>
      <c r="E406" s="70"/>
      <c r="F406" s="70"/>
      <c r="G406" s="72" t="s">
        <v>987</v>
      </c>
      <c r="H406" s="73"/>
      <c r="I406" s="74">
        <v>397484.65</v>
      </c>
      <c r="J406" s="74">
        <v>0</v>
      </c>
      <c r="K406" s="74">
        <v>0</v>
      </c>
      <c r="L406" s="74">
        <v>397484.65</v>
      </c>
      <c r="M406" s="74">
        <f t="shared" si="7"/>
        <v>0</v>
      </c>
    </row>
    <row r="407" spans="1:13" ht="9.9" customHeight="1" x14ac:dyDescent="0.3">
      <c r="A407" s="71" t="s">
        <v>988</v>
      </c>
      <c r="B407" s="69" t="s">
        <v>336</v>
      </c>
      <c r="C407" s="70"/>
      <c r="D407" s="70"/>
      <c r="E407" s="70"/>
      <c r="F407" s="70"/>
      <c r="G407" s="72" t="s">
        <v>989</v>
      </c>
      <c r="H407" s="73"/>
      <c r="I407" s="74">
        <v>0</v>
      </c>
      <c r="J407" s="74">
        <v>6903.63</v>
      </c>
      <c r="K407" s="74">
        <v>0</v>
      </c>
      <c r="L407" s="74">
        <v>6903.63</v>
      </c>
      <c r="M407" s="74">
        <f t="shared" si="7"/>
        <v>6903.63</v>
      </c>
    </row>
    <row r="408" spans="1:13" ht="9.9" customHeight="1" x14ac:dyDescent="0.3">
      <c r="A408" s="64" t="s">
        <v>336</v>
      </c>
      <c r="B408" s="69" t="s">
        <v>336</v>
      </c>
      <c r="C408" s="70"/>
      <c r="D408" s="70"/>
      <c r="E408" s="65" t="s">
        <v>336</v>
      </c>
      <c r="F408" s="66"/>
      <c r="G408" s="66"/>
      <c r="H408" s="66"/>
      <c r="I408" s="79"/>
      <c r="J408" s="79"/>
      <c r="K408" s="79"/>
      <c r="L408" s="79"/>
      <c r="M408" s="79"/>
    </row>
    <row r="409" spans="1:13" ht="9.9" customHeight="1" x14ac:dyDescent="0.3">
      <c r="A409" s="64">
        <v>4</v>
      </c>
      <c r="B409" s="65" t="s">
        <v>991</v>
      </c>
      <c r="C409" s="66"/>
      <c r="D409" s="66"/>
      <c r="E409" s="66"/>
      <c r="F409" s="66"/>
      <c r="G409" s="66"/>
      <c r="H409" s="66"/>
      <c r="I409" s="67">
        <v>2820517.51</v>
      </c>
      <c r="J409" s="67">
        <v>17790.38</v>
      </c>
      <c r="K409" s="67">
        <v>1166673.53</v>
      </c>
      <c r="L409" s="67">
        <v>3969400.66</v>
      </c>
      <c r="M409" s="67">
        <f t="shared" ref="M409:M414" si="8">K409-J409</f>
        <v>1148883.1500000001</v>
      </c>
    </row>
    <row r="410" spans="1:13" ht="9.9" customHeight="1" x14ac:dyDescent="0.3">
      <c r="A410" s="64" t="s">
        <v>992</v>
      </c>
      <c r="B410" s="68" t="s">
        <v>336</v>
      </c>
      <c r="C410" s="65" t="s">
        <v>991</v>
      </c>
      <c r="D410" s="66"/>
      <c r="E410" s="66"/>
      <c r="F410" s="66"/>
      <c r="G410" s="66"/>
      <c r="H410" s="66"/>
      <c r="I410" s="67">
        <v>2820517.51</v>
      </c>
      <c r="J410" s="67">
        <v>17790.38</v>
      </c>
      <c r="K410" s="67">
        <v>1166673.53</v>
      </c>
      <c r="L410" s="67">
        <v>3969400.66</v>
      </c>
      <c r="M410" s="67">
        <f t="shared" si="8"/>
        <v>1148883.1500000001</v>
      </c>
    </row>
    <row r="411" spans="1:13" ht="9.9" customHeight="1" x14ac:dyDescent="0.3">
      <c r="A411" s="64" t="s">
        <v>993</v>
      </c>
      <c r="B411" s="69" t="s">
        <v>336</v>
      </c>
      <c r="C411" s="70"/>
      <c r="D411" s="65" t="s">
        <v>991</v>
      </c>
      <c r="E411" s="66"/>
      <c r="F411" s="66"/>
      <c r="G411" s="66"/>
      <c r="H411" s="66"/>
      <c r="I411" s="67">
        <v>2820517.51</v>
      </c>
      <c r="J411" s="67">
        <v>17790.38</v>
      </c>
      <c r="K411" s="67">
        <v>1166673.53</v>
      </c>
      <c r="L411" s="67">
        <v>3969400.66</v>
      </c>
      <c r="M411" s="67">
        <f t="shared" si="8"/>
        <v>1148883.1500000001</v>
      </c>
    </row>
    <row r="412" spans="1:13" ht="9.9" customHeight="1" x14ac:dyDescent="0.3">
      <c r="A412" s="64" t="s">
        <v>994</v>
      </c>
      <c r="B412" s="69" t="s">
        <v>336</v>
      </c>
      <c r="C412" s="70"/>
      <c r="D412" s="70"/>
      <c r="E412" s="65" t="s">
        <v>995</v>
      </c>
      <c r="F412" s="66"/>
      <c r="G412" s="66"/>
      <c r="H412" s="66"/>
      <c r="I412" s="67">
        <v>1656790.73</v>
      </c>
      <c r="J412" s="67">
        <v>0</v>
      </c>
      <c r="K412" s="67">
        <v>1044557.54</v>
      </c>
      <c r="L412" s="67">
        <v>2701348.27</v>
      </c>
      <c r="M412" s="67">
        <f t="shared" si="8"/>
        <v>1044557.54</v>
      </c>
    </row>
    <row r="413" spans="1:13" ht="9.9" customHeight="1" x14ac:dyDescent="0.3">
      <c r="A413" s="64" t="s">
        <v>996</v>
      </c>
      <c r="B413" s="69" t="s">
        <v>336</v>
      </c>
      <c r="C413" s="70"/>
      <c r="D413" s="70"/>
      <c r="E413" s="70"/>
      <c r="F413" s="65" t="s">
        <v>995</v>
      </c>
      <c r="G413" s="66"/>
      <c r="H413" s="66"/>
      <c r="I413" s="67">
        <v>1656790.73</v>
      </c>
      <c r="J413" s="67">
        <v>0</v>
      </c>
      <c r="K413" s="67">
        <v>1044557.54</v>
      </c>
      <c r="L413" s="67">
        <v>2701348.27</v>
      </c>
      <c r="M413" s="67">
        <f t="shared" si="8"/>
        <v>1044557.54</v>
      </c>
    </row>
    <row r="414" spans="1:13" ht="9.9" customHeight="1" x14ac:dyDescent="0.3">
      <c r="A414" s="71" t="s">
        <v>997</v>
      </c>
      <c r="B414" s="69" t="s">
        <v>336</v>
      </c>
      <c r="C414" s="70"/>
      <c r="D414" s="70"/>
      <c r="E414" s="70"/>
      <c r="F414" s="70"/>
      <c r="G414" s="72" t="s">
        <v>631</v>
      </c>
      <c r="H414" s="73"/>
      <c r="I414" s="74">
        <v>1656790.73</v>
      </c>
      <c r="J414" s="74">
        <v>0</v>
      </c>
      <c r="K414" s="74">
        <v>1044557.54</v>
      </c>
      <c r="L414" s="74">
        <v>2701348.27</v>
      </c>
      <c r="M414" s="74">
        <f t="shared" si="8"/>
        <v>1044557.54</v>
      </c>
    </row>
    <row r="415" spans="1:13" ht="9.9" customHeight="1" x14ac:dyDescent="0.3">
      <c r="A415" s="75" t="s">
        <v>336</v>
      </c>
      <c r="B415" s="69" t="s">
        <v>336</v>
      </c>
      <c r="C415" s="70"/>
      <c r="D415" s="70"/>
      <c r="E415" s="70"/>
      <c r="F415" s="70"/>
      <c r="G415" s="76" t="s">
        <v>336</v>
      </c>
      <c r="H415" s="77"/>
      <c r="I415" s="78"/>
      <c r="J415" s="78"/>
      <c r="K415" s="78"/>
      <c r="L415" s="78"/>
      <c r="M415" s="78"/>
    </row>
    <row r="416" spans="1:13" ht="9.9" customHeight="1" x14ac:dyDescent="0.3">
      <c r="A416" s="64" t="s">
        <v>1000</v>
      </c>
      <c r="B416" s="69" t="s">
        <v>336</v>
      </c>
      <c r="C416" s="70"/>
      <c r="D416" s="70"/>
      <c r="E416" s="65" t="s">
        <v>1001</v>
      </c>
      <c r="F416" s="66"/>
      <c r="G416" s="66"/>
      <c r="H416" s="66"/>
      <c r="I416" s="67">
        <v>1054818.71</v>
      </c>
      <c r="J416" s="67">
        <v>0</v>
      </c>
      <c r="K416" s="67">
        <v>86515.23</v>
      </c>
      <c r="L416" s="67">
        <v>1141333.94</v>
      </c>
      <c r="M416" s="67">
        <f>K416-J416</f>
        <v>86515.23</v>
      </c>
    </row>
    <row r="417" spans="1:13" ht="9.9" customHeight="1" x14ac:dyDescent="0.3">
      <c r="A417" s="64" t="s">
        <v>1002</v>
      </c>
      <c r="B417" s="69" t="s">
        <v>336</v>
      </c>
      <c r="C417" s="70"/>
      <c r="D417" s="70"/>
      <c r="E417" s="70"/>
      <c r="F417" s="65" t="s">
        <v>1003</v>
      </c>
      <c r="G417" s="66"/>
      <c r="H417" s="66"/>
      <c r="I417" s="67">
        <v>104442.65</v>
      </c>
      <c r="J417" s="67">
        <v>0</v>
      </c>
      <c r="K417" s="67">
        <v>13209.18</v>
      </c>
      <c r="L417" s="67">
        <v>117651.83</v>
      </c>
      <c r="M417" s="67">
        <f>K417-J417</f>
        <v>13209.18</v>
      </c>
    </row>
    <row r="418" spans="1:13" ht="9.9" customHeight="1" x14ac:dyDescent="0.3">
      <c r="A418" s="71" t="s">
        <v>1004</v>
      </c>
      <c r="B418" s="69" t="s">
        <v>336</v>
      </c>
      <c r="C418" s="70"/>
      <c r="D418" s="70"/>
      <c r="E418" s="70"/>
      <c r="F418" s="70"/>
      <c r="G418" s="72" t="s">
        <v>1005</v>
      </c>
      <c r="H418" s="73"/>
      <c r="I418" s="74">
        <v>64380</v>
      </c>
      <c r="J418" s="74">
        <v>0</v>
      </c>
      <c r="K418" s="74">
        <v>7156.45</v>
      </c>
      <c r="L418" s="74">
        <v>71536.45</v>
      </c>
      <c r="M418" s="74">
        <f>K418-J418</f>
        <v>7156.45</v>
      </c>
    </row>
    <row r="419" spans="1:13" ht="9.9" customHeight="1" x14ac:dyDescent="0.3">
      <c r="A419" s="71" t="s">
        <v>1006</v>
      </c>
      <c r="B419" s="69" t="s">
        <v>336</v>
      </c>
      <c r="C419" s="70"/>
      <c r="D419" s="70"/>
      <c r="E419" s="70"/>
      <c r="F419" s="70"/>
      <c r="G419" s="72" t="s">
        <v>1007</v>
      </c>
      <c r="H419" s="73"/>
      <c r="I419" s="74">
        <v>28062.65</v>
      </c>
      <c r="J419" s="74">
        <v>0</v>
      </c>
      <c r="K419" s="74">
        <v>6052.73</v>
      </c>
      <c r="L419" s="74">
        <v>34115.379999999997</v>
      </c>
      <c r="M419" s="74">
        <f>K419-J419</f>
        <v>6052.73</v>
      </c>
    </row>
    <row r="420" spans="1:13" ht="9.9" customHeight="1" x14ac:dyDescent="0.3">
      <c r="A420" s="71" t="s">
        <v>1008</v>
      </c>
      <c r="B420" s="69" t="s">
        <v>336</v>
      </c>
      <c r="C420" s="70"/>
      <c r="D420" s="70"/>
      <c r="E420" s="70"/>
      <c r="F420" s="70"/>
      <c r="G420" s="72" t="s">
        <v>1009</v>
      </c>
      <c r="H420" s="73"/>
      <c r="I420" s="74">
        <v>12000</v>
      </c>
      <c r="J420" s="74">
        <v>0</v>
      </c>
      <c r="K420" s="74">
        <v>0</v>
      </c>
      <c r="L420" s="74">
        <v>12000</v>
      </c>
      <c r="M420" s="74">
        <f>K420-J420</f>
        <v>0</v>
      </c>
    </row>
    <row r="421" spans="1:13" ht="9.9" customHeight="1" x14ac:dyDescent="0.3">
      <c r="A421" s="75" t="s">
        <v>336</v>
      </c>
      <c r="B421" s="69" t="s">
        <v>336</v>
      </c>
      <c r="C421" s="70"/>
      <c r="D421" s="70"/>
      <c r="E421" s="70"/>
      <c r="F421" s="70"/>
      <c r="G421" s="76" t="s">
        <v>336</v>
      </c>
      <c r="H421" s="77"/>
      <c r="I421" s="78"/>
      <c r="J421" s="78"/>
      <c r="K421" s="78"/>
      <c r="L421" s="78"/>
      <c r="M421" s="78"/>
    </row>
    <row r="422" spans="1:13" ht="9.9" customHeight="1" x14ac:dyDescent="0.3">
      <c r="A422" s="64" t="s">
        <v>1010</v>
      </c>
      <c r="B422" s="69" t="s">
        <v>336</v>
      </c>
      <c r="C422" s="70"/>
      <c r="D422" s="70"/>
      <c r="E422" s="70"/>
      <c r="F422" s="65" t="s">
        <v>1011</v>
      </c>
      <c r="G422" s="66"/>
      <c r="H422" s="66"/>
      <c r="I422" s="67">
        <v>506415</v>
      </c>
      <c r="J422" s="67">
        <v>0</v>
      </c>
      <c r="K422" s="67">
        <v>42145</v>
      </c>
      <c r="L422" s="67">
        <v>548560</v>
      </c>
      <c r="M422" s="67">
        <f>K422-J422</f>
        <v>42145</v>
      </c>
    </row>
    <row r="423" spans="1:13" ht="9.9" customHeight="1" x14ac:dyDescent="0.3">
      <c r="A423" s="71" t="s">
        <v>1012</v>
      </c>
      <c r="B423" s="69" t="s">
        <v>336</v>
      </c>
      <c r="C423" s="70"/>
      <c r="D423" s="70"/>
      <c r="E423" s="70"/>
      <c r="F423" s="70"/>
      <c r="G423" s="72" t="s">
        <v>1013</v>
      </c>
      <c r="H423" s="73"/>
      <c r="I423" s="74">
        <v>506415</v>
      </c>
      <c r="J423" s="74">
        <v>0</v>
      </c>
      <c r="K423" s="74">
        <v>42145</v>
      </c>
      <c r="L423" s="74">
        <v>548560</v>
      </c>
      <c r="M423" s="74">
        <f>K423-J423</f>
        <v>42145</v>
      </c>
    </row>
    <row r="424" spans="1:13" ht="9.9" customHeight="1" x14ac:dyDescent="0.3">
      <c r="A424" s="75" t="s">
        <v>336</v>
      </c>
      <c r="B424" s="69" t="s">
        <v>336</v>
      </c>
      <c r="C424" s="70"/>
      <c r="D424" s="70"/>
      <c r="E424" s="70"/>
      <c r="F424" s="70"/>
      <c r="G424" s="76" t="s">
        <v>336</v>
      </c>
      <c r="H424" s="77"/>
      <c r="I424" s="78"/>
      <c r="J424" s="78"/>
      <c r="K424" s="78"/>
      <c r="L424" s="78"/>
      <c r="M424" s="78"/>
    </row>
    <row r="425" spans="1:13" ht="9.9" customHeight="1" x14ac:dyDescent="0.3">
      <c r="A425" s="64" t="s">
        <v>1014</v>
      </c>
      <c r="B425" s="69" t="s">
        <v>336</v>
      </c>
      <c r="C425" s="70"/>
      <c r="D425" s="70"/>
      <c r="E425" s="70"/>
      <c r="F425" s="65" t="s">
        <v>1015</v>
      </c>
      <c r="G425" s="66"/>
      <c r="H425" s="66"/>
      <c r="I425" s="67">
        <v>443961.06</v>
      </c>
      <c r="J425" s="67">
        <v>0</v>
      </c>
      <c r="K425" s="67">
        <v>31161.05</v>
      </c>
      <c r="L425" s="67">
        <v>475122.11</v>
      </c>
      <c r="M425" s="67">
        <f>K425-J425</f>
        <v>31161.05</v>
      </c>
    </row>
    <row r="426" spans="1:13" ht="9.9" customHeight="1" x14ac:dyDescent="0.3">
      <c r="A426" s="71" t="s">
        <v>1016</v>
      </c>
      <c r="B426" s="69" t="s">
        <v>336</v>
      </c>
      <c r="C426" s="70"/>
      <c r="D426" s="70"/>
      <c r="E426" s="70"/>
      <c r="F426" s="70"/>
      <c r="G426" s="72" t="s">
        <v>1017</v>
      </c>
      <c r="H426" s="73"/>
      <c r="I426" s="74">
        <v>443961.06</v>
      </c>
      <c r="J426" s="74">
        <v>0</v>
      </c>
      <c r="K426" s="74">
        <v>31161.05</v>
      </c>
      <c r="L426" s="74">
        <v>475122.11</v>
      </c>
      <c r="M426" s="74">
        <f>K426-J426</f>
        <v>31161.05</v>
      </c>
    </row>
    <row r="427" spans="1:13" ht="9.9" customHeight="1" x14ac:dyDescent="0.3">
      <c r="A427" s="75" t="s">
        <v>336</v>
      </c>
      <c r="B427" s="69" t="s">
        <v>336</v>
      </c>
      <c r="C427" s="70"/>
      <c r="D427" s="70"/>
      <c r="E427" s="70"/>
      <c r="F427" s="70"/>
      <c r="G427" s="76" t="s">
        <v>336</v>
      </c>
      <c r="H427" s="77"/>
      <c r="I427" s="78"/>
      <c r="J427" s="78"/>
      <c r="K427" s="78"/>
      <c r="L427" s="78"/>
      <c r="M427" s="78"/>
    </row>
    <row r="428" spans="1:13" ht="9.9" customHeight="1" x14ac:dyDescent="0.3">
      <c r="A428" s="64" t="s">
        <v>1018</v>
      </c>
      <c r="B428" s="69" t="s">
        <v>336</v>
      </c>
      <c r="C428" s="70"/>
      <c r="D428" s="70"/>
      <c r="E428" s="65" t="s">
        <v>1019</v>
      </c>
      <c r="F428" s="66"/>
      <c r="G428" s="66"/>
      <c r="H428" s="66"/>
      <c r="I428" s="67">
        <v>62051.73</v>
      </c>
      <c r="J428" s="67">
        <v>17790.38</v>
      </c>
      <c r="K428" s="67">
        <v>10907.96</v>
      </c>
      <c r="L428" s="67">
        <v>55169.31</v>
      </c>
      <c r="M428" s="67">
        <f>K428-J428</f>
        <v>-6882.4200000000019</v>
      </c>
    </row>
    <row r="429" spans="1:13" ht="9.9" customHeight="1" x14ac:dyDescent="0.3">
      <c r="A429" s="64" t="s">
        <v>1020</v>
      </c>
      <c r="B429" s="69" t="s">
        <v>336</v>
      </c>
      <c r="C429" s="70"/>
      <c r="D429" s="70"/>
      <c r="E429" s="70"/>
      <c r="F429" s="65" t="s">
        <v>1019</v>
      </c>
      <c r="G429" s="66"/>
      <c r="H429" s="66"/>
      <c r="I429" s="67">
        <v>62051.73</v>
      </c>
      <c r="J429" s="67">
        <v>17790.38</v>
      </c>
      <c r="K429" s="67">
        <v>10907.96</v>
      </c>
      <c r="L429" s="67">
        <v>55169.31</v>
      </c>
      <c r="M429" s="67">
        <f>K429-J429</f>
        <v>-6882.4200000000019</v>
      </c>
    </row>
    <row r="430" spans="1:13" ht="9.9" customHeight="1" x14ac:dyDescent="0.3">
      <c r="A430" s="71" t="s">
        <v>1021</v>
      </c>
      <c r="B430" s="69" t="s">
        <v>336</v>
      </c>
      <c r="C430" s="70"/>
      <c r="D430" s="70"/>
      <c r="E430" s="70"/>
      <c r="F430" s="70"/>
      <c r="G430" s="72" t="s">
        <v>1022</v>
      </c>
      <c r="H430" s="73"/>
      <c r="I430" s="74">
        <v>61374.07</v>
      </c>
      <c r="J430" s="74">
        <v>17790.38</v>
      </c>
      <c r="K430" s="74">
        <v>10900.8</v>
      </c>
      <c r="L430" s="74">
        <v>54484.49</v>
      </c>
      <c r="M430" s="74">
        <f>K430-J430</f>
        <v>-6889.5800000000017</v>
      </c>
    </row>
    <row r="431" spans="1:13" ht="9.9" customHeight="1" x14ac:dyDescent="0.3">
      <c r="A431" s="71" t="s">
        <v>1023</v>
      </c>
      <c r="B431" s="69" t="s">
        <v>336</v>
      </c>
      <c r="C431" s="70"/>
      <c r="D431" s="70"/>
      <c r="E431" s="70"/>
      <c r="F431" s="70"/>
      <c r="G431" s="72" t="s">
        <v>1024</v>
      </c>
      <c r="H431" s="73"/>
      <c r="I431" s="74">
        <v>677.66</v>
      </c>
      <c r="J431" s="74">
        <v>0</v>
      </c>
      <c r="K431" s="74">
        <v>7.16</v>
      </c>
      <c r="L431" s="74">
        <v>684.82</v>
      </c>
      <c r="M431" s="74">
        <f>K431-J431</f>
        <v>7.16</v>
      </c>
    </row>
    <row r="432" spans="1:13" ht="9.9" customHeight="1" x14ac:dyDescent="0.3">
      <c r="A432" s="75" t="s">
        <v>336</v>
      </c>
      <c r="B432" s="69" t="s">
        <v>336</v>
      </c>
      <c r="C432" s="70"/>
      <c r="D432" s="70"/>
      <c r="E432" s="70"/>
      <c r="F432" s="70"/>
      <c r="G432" s="76" t="s">
        <v>336</v>
      </c>
      <c r="H432" s="77"/>
      <c r="I432" s="78"/>
      <c r="J432" s="78"/>
      <c r="K432" s="78"/>
      <c r="L432" s="78"/>
      <c r="M432" s="78"/>
    </row>
    <row r="433" spans="1:13" ht="9.9" customHeight="1" x14ac:dyDescent="0.3">
      <c r="A433" s="64" t="s">
        <v>1025</v>
      </c>
      <c r="B433" s="69" t="s">
        <v>336</v>
      </c>
      <c r="C433" s="70"/>
      <c r="D433" s="70"/>
      <c r="E433" s="65" t="s">
        <v>1026</v>
      </c>
      <c r="F433" s="66"/>
      <c r="G433" s="66"/>
      <c r="H433" s="66"/>
      <c r="I433" s="67">
        <v>305.2</v>
      </c>
      <c r="J433" s="67">
        <v>0</v>
      </c>
      <c r="K433" s="67">
        <v>0</v>
      </c>
      <c r="L433" s="67">
        <v>305.2</v>
      </c>
      <c r="M433" s="67">
        <f>K433-J433</f>
        <v>0</v>
      </c>
    </row>
    <row r="434" spans="1:13" ht="9.9" customHeight="1" x14ac:dyDescent="0.3">
      <c r="A434" s="64" t="s">
        <v>1027</v>
      </c>
      <c r="B434" s="69" t="s">
        <v>336</v>
      </c>
      <c r="C434" s="70"/>
      <c r="D434" s="70"/>
      <c r="E434" s="70"/>
      <c r="F434" s="65" t="s">
        <v>1028</v>
      </c>
      <c r="G434" s="66"/>
      <c r="H434" s="66"/>
      <c r="I434" s="67">
        <v>305.2</v>
      </c>
      <c r="J434" s="67">
        <v>0</v>
      </c>
      <c r="K434" s="67">
        <v>0</v>
      </c>
      <c r="L434" s="67">
        <v>305.2</v>
      </c>
      <c r="M434" s="67">
        <f>K434-J434</f>
        <v>0</v>
      </c>
    </row>
    <row r="435" spans="1:13" ht="9.9" customHeight="1" x14ac:dyDescent="0.3">
      <c r="A435" s="71" t="s">
        <v>1029</v>
      </c>
      <c r="B435" s="69" t="s">
        <v>336</v>
      </c>
      <c r="C435" s="70"/>
      <c r="D435" s="70"/>
      <c r="E435" s="70"/>
      <c r="F435" s="70"/>
      <c r="G435" s="72" t="s">
        <v>1030</v>
      </c>
      <c r="H435" s="73"/>
      <c r="I435" s="74">
        <v>305.2</v>
      </c>
      <c r="J435" s="74">
        <v>0</v>
      </c>
      <c r="K435" s="74">
        <v>0</v>
      </c>
      <c r="L435" s="74">
        <v>305.2</v>
      </c>
      <c r="M435" s="74">
        <f>K435-J435</f>
        <v>0</v>
      </c>
    </row>
    <row r="436" spans="1:13" ht="9.9" customHeight="1" x14ac:dyDescent="0.3">
      <c r="A436" s="75" t="s">
        <v>336</v>
      </c>
      <c r="B436" s="69" t="s">
        <v>336</v>
      </c>
      <c r="C436" s="70"/>
      <c r="D436" s="70"/>
      <c r="E436" s="70"/>
      <c r="F436" s="70"/>
      <c r="G436" s="76" t="s">
        <v>336</v>
      </c>
      <c r="H436" s="77"/>
      <c r="I436" s="78"/>
      <c r="J436" s="78"/>
      <c r="K436" s="78"/>
      <c r="L436" s="78"/>
      <c r="M436" s="78"/>
    </row>
    <row r="437" spans="1:13" ht="9.9" customHeight="1" x14ac:dyDescent="0.3">
      <c r="A437" s="64" t="s">
        <v>1036</v>
      </c>
      <c r="B437" s="69" t="s">
        <v>336</v>
      </c>
      <c r="C437" s="70"/>
      <c r="D437" s="70"/>
      <c r="E437" s="65" t="s">
        <v>1037</v>
      </c>
      <c r="F437" s="66"/>
      <c r="G437" s="66"/>
      <c r="H437" s="66"/>
      <c r="I437" s="67">
        <v>-11.61</v>
      </c>
      <c r="J437" s="67">
        <v>0</v>
      </c>
      <c r="K437" s="67">
        <v>206.39</v>
      </c>
      <c r="L437" s="67">
        <v>194.78</v>
      </c>
      <c r="M437" s="67">
        <f>K437-J437</f>
        <v>206.39</v>
      </c>
    </row>
    <row r="438" spans="1:13" ht="9.9" customHeight="1" x14ac:dyDescent="0.3">
      <c r="A438" s="64" t="s">
        <v>1038</v>
      </c>
      <c r="B438" s="69" t="s">
        <v>336</v>
      </c>
      <c r="C438" s="70"/>
      <c r="D438" s="70"/>
      <c r="E438" s="70"/>
      <c r="F438" s="65" t="s">
        <v>1039</v>
      </c>
      <c r="G438" s="66"/>
      <c r="H438" s="66"/>
      <c r="I438" s="67">
        <v>-11.61</v>
      </c>
      <c r="J438" s="67">
        <v>0</v>
      </c>
      <c r="K438" s="67">
        <v>206.39</v>
      </c>
      <c r="L438" s="67">
        <v>194.78</v>
      </c>
      <c r="M438" s="67">
        <f>K438-J438</f>
        <v>206.39</v>
      </c>
    </row>
    <row r="439" spans="1:13" ht="9.9" customHeight="1" x14ac:dyDescent="0.3">
      <c r="A439" s="71" t="s">
        <v>1040</v>
      </c>
      <c r="B439" s="69" t="s">
        <v>336</v>
      </c>
      <c r="C439" s="70"/>
      <c r="D439" s="70"/>
      <c r="E439" s="70"/>
      <c r="F439" s="70"/>
      <c r="G439" s="72" t="s">
        <v>1041</v>
      </c>
      <c r="H439" s="73"/>
      <c r="I439" s="74">
        <v>-11.61</v>
      </c>
      <c r="J439" s="74">
        <v>0</v>
      </c>
      <c r="K439" s="74">
        <v>206.39</v>
      </c>
      <c r="L439" s="74">
        <v>194.78</v>
      </c>
      <c r="M439" s="74">
        <f>K439-J439</f>
        <v>206.39</v>
      </c>
    </row>
    <row r="440" spans="1:13" ht="9.9" customHeight="1" x14ac:dyDescent="0.3">
      <c r="A440" s="75" t="s">
        <v>336</v>
      </c>
      <c r="B440" s="69" t="s">
        <v>336</v>
      </c>
      <c r="C440" s="70"/>
      <c r="D440" s="70"/>
      <c r="E440" s="70"/>
      <c r="F440" s="70"/>
      <c r="G440" s="76" t="s">
        <v>336</v>
      </c>
      <c r="H440" s="77"/>
      <c r="I440" s="78"/>
      <c r="J440" s="78"/>
      <c r="K440" s="78"/>
      <c r="L440" s="78"/>
      <c r="M440" s="78"/>
    </row>
    <row r="441" spans="1:13" ht="9.9" customHeight="1" x14ac:dyDescent="0.3">
      <c r="A441" s="64" t="s">
        <v>1042</v>
      </c>
      <c r="B441" s="69" t="s">
        <v>336</v>
      </c>
      <c r="C441" s="70"/>
      <c r="D441" s="70"/>
      <c r="E441" s="65" t="s">
        <v>980</v>
      </c>
      <c r="F441" s="66"/>
      <c r="G441" s="66"/>
      <c r="H441" s="66"/>
      <c r="I441" s="67">
        <v>46562.75</v>
      </c>
      <c r="J441" s="67">
        <v>0</v>
      </c>
      <c r="K441" s="67">
        <v>24486.41</v>
      </c>
      <c r="L441" s="67">
        <v>71049.16</v>
      </c>
      <c r="M441" s="67">
        <f>K441-J441</f>
        <v>24486.41</v>
      </c>
    </row>
    <row r="442" spans="1:13" ht="9.9" customHeight="1" x14ac:dyDescent="0.3">
      <c r="A442" s="64" t="s">
        <v>1043</v>
      </c>
      <c r="B442" s="69" t="s">
        <v>336</v>
      </c>
      <c r="C442" s="70"/>
      <c r="D442" s="70"/>
      <c r="E442" s="70"/>
      <c r="F442" s="65" t="s">
        <v>980</v>
      </c>
      <c r="G442" s="66"/>
      <c r="H442" s="66"/>
      <c r="I442" s="67">
        <v>46562.75</v>
      </c>
      <c r="J442" s="67">
        <v>0</v>
      </c>
      <c r="K442" s="67">
        <v>24486.41</v>
      </c>
      <c r="L442" s="67">
        <v>71049.16</v>
      </c>
      <c r="M442" s="67">
        <f>K442-J442</f>
        <v>24486.41</v>
      </c>
    </row>
    <row r="443" spans="1:13" ht="9.9" customHeight="1" x14ac:dyDescent="0.3">
      <c r="A443" s="71" t="s">
        <v>1044</v>
      </c>
      <c r="B443" s="69" t="s">
        <v>336</v>
      </c>
      <c r="C443" s="70"/>
      <c r="D443" s="70"/>
      <c r="E443" s="70"/>
      <c r="F443" s="70"/>
      <c r="G443" s="72" t="s">
        <v>985</v>
      </c>
      <c r="H443" s="73"/>
      <c r="I443" s="74">
        <v>46562.75</v>
      </c>
      <c r="J443" s="74">
        <v>0</v>
      </c>
      <c r="K443" s="74">
        <v>24486.41</v>
      </c>
      <c r="L443" s="74">
        <v>71049.16</v>
      </c>
      <c r="M443" s="74">
        <f>K443-J443</f>
        <v>24486.41</v>
      </c>
    </row>
  </sheetData>
  <pageMargins left="0.3611111111111111" right="0.3611111111111111" top="0.3611111111111111" bottom="0.3611111111111111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476"/>
  <sheetViews>
    <sheetView topLeftCell="A214" zoomScale="130" zoomScaleNormal="130" workbookViewId="0">
      <selection activeCell="O183" sqref="O183"/>
    </sheetView>
  </sheetViews>
  <sheetFormatPr defaultRowHeight="14.4" x14ac:dyDescent="0.3"/>
  <cols>
    <col min="1" max="1" width="11.6640625" style="42" bestFit="1" customWidth="1"/>
    <col min="2" max="2" width="2.33203125" style="42" customWidth="1"/>
    <col min="3" max="6" width="1.33203125" style="42" customWidth="1"/>
    <col min="7" max="7" width="0.88671875" style="42" customWidth="1"/>
    <col min="8" max="8" width="15.44140625" style="42" customWidth="1"/>
    <col min="9" max="9" width="0.88671875" style="42" customWidth="1"/>
    <col min="10" max="10" width="12.5546875" style="42" customWidth="1"/>
    <col min="11" max="11" width="4.44140625" style="42" customWidth="1"/>
    <col min="12" max="12" width="13.33203125" style="53" bestFit="1" customWidth="1"/>
    <col min="13" max="14" width="12" style="53" bestFit="1" customWidth="1"/>
    <col min="15" max="15" width="12.33203125" style="53" bestFit="1" customWidth="1"/>
    <col min="16" max="16" width="11.109375" style="53" bestFit="1" customWidth="1"/>
    <col min="17" max="246" width="9.109375" style="42"/>
    <col min="247" max="247" width="11.33203125" style="42" customWidth="1"/>
    <col min="248" max="248" width="2.33203125" style="42" customWidth="1"/>
    <col min="249" max="252" width="1.33203125" style="42" customWidth="1"/>
    <col min="253" max="253" width="0.88671875" style="42" customWidth="1"/>
    <col min="254" max="254" width="15.44140625" style="42" customWidth="1"/>
    <col min="255" max="255" width="0.88671875" style="42" customWidth="1"/>
    <col min="256" max="256" width="12.5546875" style="42" customWidth="1"/>
    <col min="257" max="257" width="4.44140625" style="42" customWidth="1"/>
    <col min="258" max="258" width="2.109375" style="42" customWidth="1"/>
    <col min="259" max="259" width="0.33203125" style="42" customWidth="1"/>
    <col min="260" max="260" width="0.5546875" style="42" customWidth="1"/>
    <col min="261" max="261" width="6.44140625" style="42" customWidth="1"/>
    <col min="262" max="262" width="3.109375" style="42" customWidth="1"/>
    <col min="263" max="264" width="1.5546875" style="42" customWidth="1"/>
    <col min="265" max="265" width="2.33203125" style="42" customWidth="1"/>
    <col min="266" max="266" width="9.109375" style="42"/>
    <col min="267" max="267" width="6.88671875" style="42" customWidth="1"/>
    <col min="268" max="268" width="1.5546875" style="42" customWidth="1"/>
    <col min="269" max="269" width="4.44140625" style="42" customWidth="1"/>
    <col min="270" max="270" width="5" style="42" customWidth="1"/>
    <col min="271" max="271" width="7.33203125" style="42" customWidth="1"/>
    <col min="272" max="502" width="9.109375" style="42"/>
    <col min="503" max="503" width="11.33203125" style="42" customWidth="1"/>
    <col min="504" max="504" width="2.33203125" style="42" customWidth="1"/>
    <col min="505" max="508" width="1.33203125" style="42" customWidth="1"/>
    <col min="509" max="509" width="0.88671875" style="42" customWidth="1"/>
    <col min="510" max="510" width="15.44140625" style="42" customWidth="1"/>
    <col min="511" max="511" width="0.88671875" style="42" customWidth="1"/>
    <col min="512" max="512" width="12.5546875" style="42" customWidth="1"/>
    <col min="513" max="513" width="4.44140625" style="42" customWidth="1"/>
    <col min="514" max="514" width="2.109375" style="42" customWidth="1"/>
    <col min="515" max="515" width="0.33203125" style="42" customWidth="1"/>
    <col min="516" max="516" width="0.5546875" style="42" customWidth="1"/>
    <col min="517" max="517" width="6.44140625" style="42" customWidth="1"/>
    <col min="518" max="518" width="3.109375" style="42" customWidth="1"/>
    <col min="519" max="520" width="1.5546875" style="42" customWidth="1"/>
    <col min="521" max="521" width="2.33203125" style="42" customWidth="1"/>
    <col min="522" max="522" width="9.109375" style="42"/>
    <col min="523" max="523" width="6.88671875" style="42" customWidth="1"/>
    <col min="524" max="524" width="1.5546875" style="42" customWidth="1"/>
    <col min="525" max="525" width="4.44140625" style="42" customWidth="1"/>
    <col min="526" max="526" width="5" style="42" customWidth="1"/>
    <col min="527" max="527" width="7.33203125" style="42" customWidth="1"/>
    <col min="528" max="758" width="9.109375" style="42"/>
    <col min="759" max="759" width="11.33203125" style="42" customWidth="1"/>
    <col min="760" max="760" width="2.33203125" style="42" customWidth="1"/>
    <col min="761" max="764" width="1.33203125" style="42" customWidth="1"/>
    <col min="765" max="765" width="0.88671875" style="42" customWidth="1"/>
    <col min="766" max="766" width="15.44140625" style="42" customWidth="1"/>
    <col min="767" max="767" width="0.88671875" style="42" customWidth="1"/>
    <col min="768" max="768" width="12.5546875" style="42" customWidth="1"/>
    <col min="769" max="769" width="4.44140625" style="42" customWidth="1"/>
    <col min="770" max="770" width="2.109375" style="42" customWidth="1"/>
    <col min="771" max="771" width="0.33203125" style="42" customWidth="1"/>
    <col min="772" max="772" width="0.5546875" style="42" customWidth="1"/>
    <col min="773" max="773" width="6.44140625" style="42" customWidth="1"/>
    <col min="774" max="774" width="3.109375" style="42" customWidth="1"/>
    <col min="775" max="776" width="1.5546875" style="42" customWidth="1"/>
    <col min="777" max="777" width="2.33203125" style="42" customWidth="1"/>
    <col min="778" max="778" width="9.109375" style="42"/>
    <col min="779" max="779" width="6.88671875" style="42" customWidth="1"/>
    <col min="780" max="780" width="1.5546875" style="42" customWidth="1"/>
    <col min="781" max="781" width="4.44140625" style="42" customWidth="1"/>
    <col min="782" max="782" width="5" style="42" customWidth="1"/>
    <col min="783" max="783" width="7.33203125" style="42" customWidth="1"/>
    <col min="784" max="1014" width="9.109375" style="42"/>
    <col min="1015" max="1015" width="11.33203125" style="42" customWidth="1"/>
    <col min="1016" max="1016" width="2.33203125" style="42" customWidth="1"/>
    <col min="1017" max="1020" width="1.33203125" style="42" customWidth="1"/>
    <col min="1021" max="1021" width="0.88671875" style="42" customWidth="1"/>
    <col min="1022" max="1022" width="15.44140625" style="42" customWidth="1"/>
    <col min="1023" max="1023" width="0.88671875" style="42" customWidth="1"/>
    <col min="1024" max="1024" width="12.5546875" style="42" customWidth="1"/>
    <col min="1025" max="1025" width="4.44140625" style="42" customWidth="1"/>
    <col min="1026" max="1026" width="2.109375" style="42" customWidth="1"/>
    <col min="1027" max="1027" width="0.33203125" style="42" customWidth="1"/>
    <col min="1028" max="1028" width="0.5546875" style="42" customWidth="1"/>
    <col min="1029" max="1029" width="6.44140625" style="42" customWidth="1"/>
    <col min="1030" max="1030" width="3.109375" style="42" customWidth="1"/>
    <col min="1031" max="1032" width="1.5546875" style="42" customWidth="1"/>
    <col min="1033" max="1033" width="2.33203125" style="42" customWidth="1"/>
    <col min="1034" max="1034" width="9.109375" style="42"/>
    <col min="1035" max="1035" width="6.88671875" style="42" customWidth="1"/>
    <col min="1036" max="1036" width="1.5546875" style="42" customWidth="1"/>
    <col min="1037" max="1037" width="4.44140625" style="42" customWidth="1"/>
    <col min="1038" max="1038" width="5" style="42" customWidth="1"/>
    <col min="1039" max="1039" width="7.33203125" style="42" customWidth="1"/>
    <col min="1040" max="1270" width="9.109375" style="42"/>
    <col min="1271" max="1271" width="11.33203125" style="42" customWidth="1"/>
    <col min="1272" max="1272" width="2.33203125" style="42" customWidth="1"/>
    <col min="1273" max="1276" width="1.33203125" style="42" customWidth="1"/>
    <col min="1277" max="1277" width="0.88671875" style="42" customWidth="1"/>
    <col min="1278" max="1278" width="15.44140625" style="42" customWidth="1"/>
    <col min="1279" max="1279" width="0.88671875" style="42" customWidth="1"/>
    <col min="1280" max="1280" width="12.5546875" style="42" customWidth="1"/>
    <col min="1281" max="1281" width="4.44140625" style="42" customWidth="1"/>
    <col min="1282" max="1282" width="2.109375" style="42" customWidth="1"/>
    <col min="1283" max="1283" width="0.33203125" style="42" customWidth="1"/>
    <col min="1284" max="1284" width="0.5546875" style="42" customWidth="1"/>
    <col min="1285" max="1285" width="6.44140625" style="42" customWidth="1"/>
    <col min="1286" max="1286" width="3.109375" style="42" customWidth="1"/>
    <col min="1287" max="1288" width="1.5546875" style="42" customWidth="1"/>
    <col min="1289" max="1289" width="2.33203125" style="42" customWidth="1"/>
    <col min="1290" max="1290" width="9.109375" style="42"/>
    <col min="1291" max="1291" width="6.88671875" style="42" customWidth="1"/>
    <col min="1292" max="1292" width="1.5546875" style="42" customWidth="1"/>
    <col min="1293" max="1293" width="4.44140625" style="42" customWidth="1"/>
    <col min="1294" max="1294" width="5" style="42" customWidth="1"/>
    <col min="1295" max="1295" width="7.33203125" style="42" customWidth="1"/>
    <col min="1296" max="1526" width="9.109375" style="42"/>
    <col min="1527" max="1527" width="11.33203125" style="42" customWidth="1"/>
    <col min="1528" max="1528" width="2.33203125" style="42" customWidth="1"/>
    <col min="1529" max="1532" width="1.33203125" style="42" customWidth="1"/>
    <col min="1533" max="1533" width="0.88671875" style="42" customWidth="1"/>
    <col min="1534" max="1534" width="15.44140625" style="42" customWidth="1"/>
    <col min="1535" max="1535" width="0.88671875" style="42" customWidth="1"/>
    <col min="1536" max="1536" width="12.5546875" style="42" customWidth="1"/>
    <col min="1537" max="1537" width="4.44140625" style="42" customWidth="1"/>
    <col min="1538" max="1538" width="2.109375" style="42" customWidth="1"/>
    <col min="1539" max="1539" width="0.33203125" style="42" customWidth="1"/>
    <col min="1540" max="1540" width="0.5546875" style="42" customWidth="1"/>
    <col min="1541" max="1541" width="6.44140625" style="42" customWidth="1"/>
    <col min="1542" max="1542" width="3.109375" style="42" customWidth="1"/>
    <col min="1543" max="1544" width="1.5546875" style="42" customWidth="1"/>
    <col min="1545" max="1545" width="2.33203125" style="42" customWidth="1"/>
    <col min="1546" max="1546" width="9.109375" style="42"/>
    <col min="1547" max="1547" width="6.88671875" style="42" customWidth="1"/>
    <col min="1548" max="1548" width="1.5546875" style="42" customWidth="1"/>
    <col min="1549" max="1549" width="4.44140625" style="42" customWidth="1"/>
    <col min="1550" max="1550" width="5" style="42" customWidth="1"/>
    <col min="1551" max="1551" width="7.33203125" style="42" customWidth="1"/>
    <col min="1552" max="1782" width="9.109375" style="42"/>
    <col min="1783" max="1783" width="11.33203125" style="42" customWidth="1"/>
    <col min="1784" max="1784" width="2.33203125" style="42" customWidth="1"/>
    <col min="1785" max="1788" width="1.33203125" style="42" customWidth="1"/>
    <col min="1789" max="1789" width="0.88671875" style="42" customWidth="1"/>
    <col min="1790" max="1790" width="15.44140625" style="42" customWidth="1"/>
    <col min="1791" max="1791" width="0.88671875" style="42" customWidth="1"/>
    <col min="1792" max="1792" width="12.5546875" style="42" customWidth="1"/>
    <col min="1793" max="1793" width="4.44140625" style="42" customWidth="1"/>
    <col min="1794" max="1794" width="2.109375" style="42" customWidth="1"/>
    <col min="1795" max="1795" width="0.33203125" style="42" customWidth="1"/>
    <col min="1796" max="1796" width="0.5546875" style="42" customWidth="1"/>
    <col min="1797" max="1797" width="6.44140625" style="42" customWidth="1"/>
    <col min="1798" max="1798" width="3.109375" style="42" customWidth="1"/>
    <col min="1799" max="1800" width="1.5546875" style="42" customWidth="1"/>
    <col min="1801" max="1801" width="2.33203125" style="42" customWidth="1"/>
    <col min="1802" max="1802" width="9.109375" style="42"/>
    <col min="1803" max="1803" width="6.88671875" style="42" customWidth="1"/>
    <col min="1804" max="1804" width="1.5546875" style="42" customWidth="1"/>
    <col min="1805" max="1805" width="4.44140625" style="42" customWidth="1"/>
    <col min="1806" max="1806" width="5" style="42" customWidth="1"/>
    <col min="1807" max="1807" width="7.33203125" style="42" customWidth="1"/>
    <col min="1808" max="2038" width="9.109375" style="42"/>
    <col min="2039" max="2039" width="11.33203125" style="42" customWidth="1"/>
    <col min="2040" max="2040" width="2.33203125" style="42" customWidth="1"/>
    <col min="2041" max="2044" width="1.33203125" style="42" customWidth="1"/>
    <col min="2045" max="2045" width="0.88671875" style="42" customWidth="1"/>
    <col min="2046" max="2046" width="15.44140625" style="42" customWidth="1"/>
    <col min="2047" max="2047" width="0.88671875" style="42" customWidth="1"/>
    <col min="2048" max="2048" width="12.5546875" style="42" customWidth="1"/>
    <col min="2049" max="2049" width="4.44140625" style="42" customWidth="1"/>
    <col min="2050" max="2050" width="2.109375" style="42" customWidth="1"/>
    <col min="2051" max="2051" width="0.33203125" style="42" customWidth="1"/>
    <col min="2052" max="2052" width="0.5546875" style="42" customWidth="1"/>
    <col min="2053" max="2053" width="6.44140625" style="42" customWidth="1"/>
    <col min="2054" max="2054" width="3.109375" style="42" customWidth="1"/>
    <col min="2055" max="2056" width="1.5546875" style="42" customWidth="1"/>
    <col min="2057" max="2057" width="2.33203125" style="42" customWidth="1"/>
    <col min="2058" max="2058" width="9.109375" style="42"/>
    <col min="2059" max="2059" width="6.88671875" style="42" customWidth="1"/>
    <col min="2060" max="2060" width="1.5546875" style="42" customWidth="1"/>
    <col min="2061" max="2061" width="4.44140625" style="42" customWidth="1"/>
    <col min="2062" max="2062" width="5" style="42" customWidth="1"/>
    <col min="2063" max="2063" width="7.33203125" style="42" customWidth="1"/>
    <col min="2064" max="2294" width="9.109375" style="42"/>
    <col min="2295" max="2295" width="11.33203125" style="42" customWidth="1"/>
    <col min="2296" max="2296" width="2.33203125" style="42" customWidth="1"/>
    <col min="2297" max="2300" width="1.33203125" style="42" customWidth="1"/>
    <col min="2301" max="2301" width="0.88671875" style="42" customWidth="1"/>
    <col min="2302" max="2302" width="15.44140625" style="42" customWidth="1"/>
    <col min="2303" max="2303" width="0.88671875" style="42" customWidth="1"/>
    <col min="2304" max="2304" width="12.5546875" style="42" customWidth="1"/>
    <col min="2305" max="2305" width="4.44140625" style="42" customWidth="1"/>
    <col min="2306" max="2306" width="2.109375" style="42" customWidth="1"/>
    <col min="2307" max="2307" width="0.33203125" style="42" customWidth="1"/>
    <col min="2308" max="2308" width="0.5546875" style="42" customWidth="1"/>
    <col min="2309" max="2309" width="6.44140625" style="42" customWidth="1"/>
    <col min="2310" max="2310" width="3.109375" style="42" customWidth="1"/>
    <col min="2311" max="2312" width="1.5546875" style="42" customWidth="1"/>
    <col min="2313" max="2313" width="2.33203125" style="42" customWidth="1"/>
    <col min="2314" max="2314" width="9.109375" style="42"/>
    <col min="2315" max="2315" width="6.88671875" style="42" customWidth="1"/>
    <col min="2316" max="2316" width="1.5546875" style="42" customWidth="1"/>
    <col min="2317" max="2317" width="4.44140625" style="42" customWidth="1"/>
    <col min="2318" max="2318" width="5" style="42" customWidth="1"/>
    <col min="2319" max="2319" width="7.33203125" style="42" customWidth="1"/>
    <col min="2320" max="2550" width="9.109375" style="42"/>
    <col min="2551" max="2551" width="11.33203125" style="42" customWidth="1"/>
    <col min="2552" max="2552" width="2.33203125" style="42" customWidth="1"/>
    <col min="2553" max="2556" width="1.33203125" style="42" customWidth="1"/>
    <col min="2557" max="2557" width="0.88671875" style="42" customWidth="1"/>
    <col min="2558" max="2558" width="15.44140625" style="42" customWidth="1"/>
    <col min="2559" max="2559" width="0.88671875" style="42" customWidth="1"/>
    <col min="2560" max="2560" width="12.5546875" style="42" customWidth="1"/>
    <col min="2561" max="2561" width="4.44140625" style="42" customWidth="1"/>
    <col min="2562" max="2562" width="2.109375" style="42" customWidth="1"/>
    <col min="2563" max="2563" width="0.33203125" style="42" customWidth="1"/>
    <col min="2564" max="2564" width="0.5546875" style="42" customWidth="1"/>
    <col min="2565" max="2565" width="6.44140625" style="42" customWidth="1"/>
    <col min="2566" max="2566" width="3.109375" style="42" customWidth="1"/>
    <col min="2567" max="2568" width="1.5546875" style="42" customWidth="1"/>
    <col min="2569" max="2569" width="2.33203125" style="42" customWidth="1"/>
    <col min="2570" max="2570" width="9.109375" style="42"/>
    <col min="2571" max="2571" width="6.88671875" style="42" customWidth="1"/>
    <col min="2572" max="2572" width="1.5546875" style="42" customWidth="1"/>
    <col min="2573" max="2573" width="4.44140625" style="42" customWidth="1"/>
    <col min="2574" max="2574" width="5" style="42" customWidth="1"/>
    <col min="2575" max="2575" width="7.33203125" style="42" customWidth="1"/>
    <col min="2576" max="2806" width="9.109375" style="42"/>
    <col min="2807" max="2807" width="11.33203125" style="42" customWidth="1"/>
    <col min="2808" max="2808" width="2.33203125" style="42" customWidth="1"/>
    <col min="2809" max="2812" width="1.33203125" style="42" customWidth="1"/>
    <col min="2813" max="2813" width="0.88671875" style="42" customWidth="1"/>
    <col min="2814" max="2814" width="15.44140625" style="42" customWidth="1"/>
    <col min="2815" max="2815" width="0.88671875" style="42" customWidth="1"/>
    <col min="2816" max="2816" width="12.5546875" style="42" customWidth="1"/>
    <col min="2817" max="2817" width="4.44140625" style="42" customWidth="1"/>
    <col min="2818" max="2818" width="2.109375" style="42" customWidth="1"/>
    <col min="2819" max="2819" width="0.33203125" style="42" customWidth="1"/>
    <col min="2820" max="2820" width="0.5546875" style="42" customWidth="1"/>
    <col min="2821" max="2821" width="6.44140625" style="42" customWidth="1"/>
    <col min="2822" max="2822" width="3.109375" style="42" customWidth="1"/>
    <col min="2823" max="2824" width="1.5546875" style="42" customWidth="1"/>
    <col min="2825" max="2825" width="2.33203125" style="42" customWidth="1"/>
    <col min="2826" max="2826" width="9.109375" style="42"/>
    <col min="2827" max="2827" width="6.88671875" style="42" customWidth="1"/>
    <col min="2828" max="2828" width="1.5546875" style="42" customWidth="1"/>
    <col min="2829" max="2829" width="4.44140625" style="42" customWidth="1"/>
    <col min="2830" max="2830" width="5" style="42" customWidth="1"/>
    <col min="2831" max="2831" width="7.33203125" style="42" customWidth="1"/>
    <col min="2832" max="3062" width="9.109375" style="42"/>
    <col min="3063" max="3063" width="11.33203125" style="42" customWidth="1"/>
    <col min="3064" max="3064" width="2.33203125" style="42" customWidth="1"/>
    <col min="3065" max="3068" width="1.33203125" style="42" customWidth="1"/>
    <col min="3069" max="3069" width="0.88671875" style="42" customWidth="1"/>
    <col min="3070" max="3070" width="15.44140625" style="42" customWidth="1"/>
    <col min="3071" max="3071" width="0.88671875" style="42" customWidth="1"/>
    <col min="3072" max="3072" width="12.5546875" style="42" customWidth="1"/>
    <col min="3073" max="3073" width="4.44140625" style="42" customWidth="1"/>
    <col min="3074" max="3074" width="2.109375" style="42" customWidth="1"/>
    <col min="3075" max="3075" width="0.33203125" style="42" customWidth="1"/>
    <col min="3076" max="3076" width="0.5546875" style="42" customWidth="1"/>
    <col min="3077" max="3077" width="6.44140625" style="42" customWidth="1"/>
    <col min="3078" max="3078" width="3.109375" style="42" customWidth="1"/>
    <col min="3079" max="3080" width="1.5546875" style="42" customWidth="1"/>
    <col min="3081" max="3081" width="2.33203125" style="42" customWidth="1"/>
    <col min="3082" max="3082" width="9.109375" style="42"/>
    <col min="3083" max="3083" width="6.88671875" style="42" customWidth="1"/>
    <col min="3084" max="3084" width="1.5546875" style="42" customWidth="1"/>
    <col min="3085" max="3085" width="4.44140625" style="42" customWidth="1"/>
    <col min="3086" max="3086" width="5" style="42" customWidth="1"/>
    <col min="3087" max="3087" width="7.33203125" style="42" customWidth="1"/>
    <col min="3088" max="3318" width="9.109375" style="42"/>
    <col min="3319" max="3319" width="11.33203125" style="42" customWidth="1"/>
    <col min="3320" max="3320" width="2.33203125" style="42" customWidth="1"/>
    <col min="3321" max="3324" width="1.33203125" style="42" customWidth="1"/>
    <col min="3325" max="3325" width="0.88671875" style="42" customWidth="1"/>
    <col min="3326" max="3326" width="15.44140625" style="42" customWidth="1"/>
    <col min="3327" max="3327" width="0.88671875" style="42" customWidth="1"/>
    <col min="3328" max="3328" width="12.5546875" style="42" customWidth="1"/>
    <col min="3329" max="3329" width="4.44140625" style="42" customWidth="1"/>
    <col min="3330" max="3330" width="2.109375" style="42" customWidth="1"/>
    <col min="3331" max="3331" width="0.33203125" style="42" customWidth="1"/>
    <col min="3332" max="3332" width="0.5546875" style="42" customWidth="1"/>
    <col min="3333" max="3333" width="6.44140625" style="42" customWidth="1"/>
    <col min="3334" max="3334" width="3.109375" style="42" customWidth="1"/>
    <col min="3335" max="3336" width="1.5546875" style="42" customWidth="1"/>
    <col min="3337" max="3337" width="2.33203125" style="42" customWidth="1"/>
    <col min="3338" max="3338" width="9.109375" style="42"/>
    <col min="3339" max="3339" width="6.88671875" style="42" customWidth="1"/>
    <col min="3340" max="3340" width="1.5546875" style="42" customWidth="1"/>
    <col min="3341" max="3341" width="4.44140625" style="42" customWidth="1"/>
    <col min="3342" max="3342" width="5" style="42" customWidth="1"/>
    <col min="3343" max="3343" width="7.33203125" style="42" customWidth="1"/>
    <col min="3344" max="3574" width="9.109375" style="42"/>
    <col min="3575" max="3575" width="11.33203125" style="42" customWidth="1"/>
    <col min="3576" max="3576" width="2.33203125" style="42" customWidth="1"/>
    <col min="3577" max="3580" width="1.33203125" style="42" customWidth="1"/>
    <col min="3581" max="3581" width="0.88671875" style="42" customWidth="1"/>
    <col min="3582" max="3582" width="15.44140625" style="42" customWidth="1"/>
    <col min="3583" max="3583" width="0.88671875" style="42" customWidth="1"/>
    <col min="3584" max="3584" width="12.5546875" style="42" customWidth="1"/>
    <col min="3585" max="3585" width="4.44140625" style="42" customWidth="1"/>
    <col min="3586" max="3586" width="2.109375" style="42" customWidth="1"/>
    <col min="3587" max="3587" width="0.33203125" style="42" customWidth="1"/>
    <col min="3588" max="3588" width="0.5546875" style="42" customWidth="1"/>
    <col min="3589" max="3589" width="6.44140625" style="42" customWidth="1"/>
    <col min="3590" max="3590" width="3.109375" style="42" customWidth="1"/>
    <col min="3591" max="3592" width="1.5546875" style="42" customWidth="1"/>
    <col min="3593" max="3593" width="2.33203125" style="42" customWidth="1"/>
    <col min="3594" max="3594" width="9.109375" style="42"/>
    <col min="3595" max="3595" width="6.88671875" style="42" customWidth="1"/>
    <col min="3596" max="3596" width="1.5546875" style="42" customWidth="1"/>
    <col min="3597" max="3597" width="4.44140625" style="42" customWidth="1"/>
    <col min="3598" max="3598" width="5" style="42" customWidth="1"/>
    <col min="3599" max="3599" width="7.33203125" style="42" customWidth="1"/>
    <col min="3600" max="3830" width="9.109375" style="42"/>
    <col min="3831" max="3831" width="11.33203125" style="42" customWidth="1"/>
    <col min="3832" max="3832" width="2.33203125" style="42" customWidth="1"/>
    <col min="3833" max="3836" width="1.33203125" style="42" customWidth="1"/>
    <col min="3837" max="3837" width="0.88671875" style="42" customWidth="1"/>
    <col min="3838" max="3838" width="15.44140625" style="42" customWidth="1"/>
    <col min="3839" max="3839" width="0.88671875" style="42" customWidth="1"/>
    <col min="3840" max="3840" width="12.5546875" style="42" customWidth="1"/>
    <col min="3841" max="3841" width="4.44140625" style="42" customWidth="1"/>
    <col min="3842" max="3842" width="2.109375" style="42" customWidth="1"/>
    <col min="3843" max="3843" width="0.33203125" style="42" customWidth="1"/>
    <col min="3844" max="3844" width="0.5546875" style="42" customWidth="1"/>
    <col min="3845" max="3845" width="6.44140625" style="42" customWidth="1"/>
    <col min="3846" max="3846" width="3.109375" style="42" customWidth="1"/>
    <col min="3847" max="3848" width="1.5546875" style="42" customWidth="1"/>
    <col min="3849" max="3849" width="2.33203125" style="42" customWidth="1"/>
    <col min="3850" max="3850" width="9.109375" style="42"/>
    <col min="3851" max="3851" width="6.88671875" style="42" customWidth="1"/>
    <col min="3852" max="3852" width="1.5546875" style="42" customWidth="1"/>
    <col min="3853" max="3853" width="4.44140625" style="42" customWidth="1"/>
    <col min="3854" max="3854" width="5" style="42" customWidth="1"/>
    <col min="3855" max="3855" width="7.33203125" style="42" customWidth="1"/>
    <col min="3856" max="4086" width="9.109375" style="42"/>
    <col min="4087" max="4087" width="11.33203125" style="42" customWidth="1"/>
    <col min="4088" max="4088" width="2.33203125" style="42" customWidth="1"/>
    <col min="4089" max="4092" width="1.33203125" style="42" customWidth="1"/>
    <col min="4093" max="4093" width="0.88671875" style="42" customWidth="1"/>
    <col min="4094" max="4094" width="15.44140625" style="42" customWidth="1"/>
    <col min="4095" max="4095" width="0.88671875" style="42" customWidth="1"/>
    <col min="4096" max="4096" width="12.5546875" style="42" customWidth="1"/>
    <col min="4097" max="4097" width="4.44140625" style="42" customWidth="1"/>
    <col min="4098" max="4098" width="2.109375" style="42" customWidth="1"/>
    <col min="4099" max="4099" width="0.33203125" style="42" customWidth="1"/>
    <col min="4100" max="4100" width="0.5546875" style="42" customWidth="1"/>
    <col min="4101" max="4101" width="6.44140625" style="42" customWidth="1"/>
    <col min="4102" max="4102" width="3.109375" style="42" customWidth="1"/>
    <col min="4103" max="4104" width="1.5546875" style="42" customWidth="1"/>
    <col min="4105" max="4105" width="2.33203125" style="42" customWidth="1"/>
    <col min="4106" max="4106" width="9.109375" style="42"/>
    <col min="4107" max="4107" width="6.88671875" style="42" customWidth="1"/>
    <col min="4108" max="4108" width="1.5546875" style="42" customWidth="1"/>
    <col min="4109" max="4109" width="4.44140625" style="42" customWidth="1"/>
    <col min="4110" max="4110" width="5" style="42" customWidth="1"/>
    <col min="4111" max="4111" width="7.33203125" style="42" customWidth="1"/>
    <col min="4112" max="4342" width="9.109375" style="42"/>
    <col min="4343" max="4343" width="11.33203125" style="42" customWidth="1"/>
    <col min="4344" max="4344" width="2.33203125" style="42" customWidth="1"/>
    <col min="4345" max="4348" width="1.33203125" style="42" customWidth="1"/>
    <col min="4349" max="4349" width="0.88671875" style="42" customWidth="1"/>
    <col min="4350" max="4350" width="15.44140625" style="42" customWidth="1"/>
    <col min="4351" max="4351" width="0.88671875" style="42" customWidth="1"/>
    <col min="4352" max="4352" width="12.5546875" style="42" customWidth="1"/>
    <col min="4353" max="4353" width="4.44140625" style="42" customWidth="1"/>
    <col min="4354" max="4354" width="2.109375" style="42" customWidth="1"/>
    <col min="4355" max="4355" width="0.33203125" style="42" customWidth="1"/>
    <col min="4356" max="4356" width="0.5546875" style="42" customWidth="1"/>
    <col min="4357" max="4357" width="6.44140625" style="42" customWidth="1"/>
    <col min="4358" max="4358" width="3.109375" style="42" customWidth="1"/>
    <col min="4359" max="4360" width="1.5546875" style="42" customWidth="1"/>
    <col min="4361" max="4361" width="2.33203125" style="42" customWidth="1"/>
    <col min="4362" max="4362" width="9.109375" style="42"/>
    <col min="4363" max="4363" width="6.88671875" style="42" customWidth="1"/>
    <col min="4364" max="4364" width="1.5546875" style="42" customWidth="1"/>
    <col min="4365" max="4365" width="4.44140625" style="42" customWidth="1"/>
    <col min="4366" max="4366" width="5" style="42" customWidth="1"/>
    <col min="4367" max="4367" width="7.33203125" style="42" customWidth="1"/>
    <col min="4368" max="4598" width="9.109375" style="42"/>
    <col min="4599" max="4599" width="11.33203125" style="42" customWidth="1"/>
    <col min="4600" max="4600" width="2.33203125" style="42" customWidth="1"/>
    <col min="4601" max="4604" width="1.33203125" style="42" customWidth="1"/>
    <col min="4605" max="4605" width="0.88671875" style="42" customWidth="1"/>
    <col min="4606" max="4606" width="15.44140625" style="42" customWidth="1"/>
    <col min="4607" max="4607" width="0.88671875" style="42" customWidth="1"/>
    <col min="4608" max="4608" width="12.5546875" style="42" customWidth="1"/>
    <col min="4609" max="4609" width="4.44140625" style="42" customWidth="1"/>
    <col min="4610" max="4610" width="2.109375" style="42" customWidth="1"/>
    <col min="4611" max="4611" width="0.33203125" style="42" customWidth="1"/>
    <col min="4612" max="4612" width="0.5546875" style="42" customWidth="1"/>
    <col min="4613" max="4613" width="6.44140625" style="42" customWidth="1"/>
    <col min="4614" max="4614" width="3.109375" style="42" customWidth="1"/>
    <col min="4615" max="4616" width="1.5546875" style="42" customWidth="1"/>
    <col min="4617" max="4617" width="2.33203125" style="42" customWidth="1"/>
    <col min="4618" max="4618" width="9.109375" style="42"/>
    <col min="4619" max="4619" width="6.88671875" style="42" customWidth="1"/>
    <col min="4620" max="4620" width="1.5546875" style="42" customWidth="1"/>
    <col min="4621" max="4621" width="4.44140625" style="42" customWidth="1"/>
    <col min="4622" max="4622" width="5" style="42" customWidth="1"/>
    <col min="4623" max="4623" width="7.33203125" style="42" customWidth="1"/>
    <col min="4624" max="4854" width="9.109375" style="42"/>
    <col min="4855" max="4855" width="11.33203125" style="42" customWidth="1"/>
    <col min="4856" max="4856" width="2.33203125" style="42" customWidth="1"/>
    <col min="4857" max="4860" width="1.33203125" style="42" customWidth="1"/>
    <col min="4861" max="4861" width="0.88671875" style="42" customWidth="1"/>
    <col min="4862" max="4862" width="15.44140625" style="42" customWidth="1"/>
    <col min="4863" max="4863" width="0.88671875" style="42" customWidth="1"/>
    <col min="4864" max="4864" width="12.5546875" style="42" customWidth="1"/>
    <col min="4865" max="4865" width="4.44140625" style="42" customWidth="1"/>
    <col min="4866" max="4866" width="2.109375" style="42" customWidth="1"/>
    <col min="4867" max="4867" width="0.33203125" style="42" customWidth="1"/>
    <col min="4868" max="4868" width="0.5546875" style="42" customWidth="1"/>
    <col min="4869" max="4869" width="6.44140625" style="42" customWidth="1"/>
    <col min="4870" max="4870" width="3.109375" style="42" customWidth="1"/>
    <col min="4871" max="4872" width="1.5546875" style="42" customWidth="1"/>
    <col min="4873" max="4873" width="2.33203125" style="42" customWidth="1"/>
    <col min="4874" max="4874" width="9.109375" style="42"/>
    <col min="4875" max="4875" width="6.88671875" style="42" customWidth="1"/>
    <col min="4876" max="4876" width="1.5546875" style="42" customWidth="1"/>
    <col min="4877" max="4877" width="4.44140625" style="42" customWidth="1"/>
    <col min="4878" max="4878" width="5" style="42" customWidth="1"/>
    <col min="4879" max="4879" width="7.33203125" style="42" customWidth="1"/>
    <col min="4880" max="5110" width="9.109375" style="42"/>
    <col min="5111" max="5111" width="11.33203125" style="42" customWidth="1"/>
    <col min="5112" max="5112" width="2.33203125" style="42" customWidth="1"/>
    <col min="5113" max="5116" width="1.33203125" style="42" customWidth="1"/>
    <col min="5117" max="5117" width="0.88671875" style="42" customWidth="1"/>
    <col min="5118" max="5118" width="15.44140625" style="42" customWidth="1"/>
    <col min="5119" max="5119" width="0.88671875" style="42" customWidth="1"/>
    <col min="5120" max="5120" width="12.5546875" style="42" customWidth="1"/>
    <col min="5121" max="5121" width="4.44140625" style="42" customWidth="1"/>
    <col min="5122" max="5122" width="2.109375" style="42" customWidth="1"/>
    <col min="5123" max="5123" width="0.33203125" style="42" customWidth="1"/>
    <col min="5124" max="5124" width="0.5546875" style="42" customWidth="1"/>
    <col min="5125" max="5125" width="6.44140625" style="42" customWidth="1"/>
    <col min="5126" max="5126" width="3.109375" style="42" customWidth="1"/>
    <col min="5127" max="5128" width="1.5546875" style="42" customWidth="1"/>
    <col min="5129" max="5129" width="2.33203125" style="42" customWidth="1"/>
    <col min="5130" max="5130" width="9.109375" style="42"/>
    <col min="5131" max="5131" width="6.88671875" style="42" customWidth="1"/>
    <col min="5132" max="5132" width="1.5546875" style="42" customWidth="1"/>
    <col min="5133" max="5133" width="4.44140625" style="42" customWidth="1"/>
    <col min="5134" max="5134" width="5" style="42" customWidth="1"/>
    <col min="5135" max="5135" width="7.33203125" style="42" customWidth="1"/>
    <col min="5136" max="5366" width="9.109375" style="42"/>
    <col min="5367" max="5367" width="11.33203125" style="42" customWidth="1"/>
    <col min="5368" max="5368" width="2.33203125" style="42" customWidth="1"/>
    <col min="5369" max="5372" width="1.33203125" style="42" customWidth="1"/>
    <col min="5373" max="5373" width="0.88671875" style="42" customWidth="1"/>
    <col min="5374" max="5374" width="15.44140625" style="42" customWidth="1"/>
    <col min="5375" max="5375" width="0.88671875" style="42" customWidth="1"/>
    <col min="5376" max="5376" width="12.5546875" style="42" customWidth="1"/>
    <col min="5377" max="5377" width="4.44140625" style="42" customWidth="1"/>
    <col min="5378" max="5378" width="2.109375" style="42" customWidth="1"/>
    <col min="5379" max="5379" width="0.33203125" style="42" customWidth="1"/>
    <col min="5380" max="5380" width="0.5546875" style="42" customWidth="1"/>
    <col min="5381" max="5381" width="6.44140625" style="42" customWidth="1"/>
    <col min="5382" max="5382" width="3.109375" style="42" customWidth="1"/>
    <col min="5383" max="5384" width="1.5546875" style="42" customWidth="1"/>
    <col min="5385" max="5385" width="2.33203125" style="42" customWidth="1"/>
    <col min="5386" max="5386" width="9.109375" style="42"/>
    <col min="5387" max="5387" width="6.88671875" style="42" customWidth="1"/>
    <col min="5388" max="5388" width="1.5546875" style="42" customWidth="1"/>
    <col min="5389" max="5389" width="4.44140625" style="42" customWidth="1"/>
    <col min="5390" max="5390" width="5" style="42" customWidth="1"/>
    <col min="5391" max="5391" width="7.33203125" style="42" customWidth="1"/>
    <col min="5392" max="5622" width="9.109375" style="42"/>
    <col min="5623" max="5623" width="11.33203125" style="42" customWidth="1"/>
    <col min="5624" max="5624" width="2.33203125" style="42" customWidth="1"/>
    <col min="5625" max="5628" width="1.33203125" style="42" customWidth="1"/>
    <col min="5629" max="5629" width="0.88671875" style="42" customWidth="1"/>
    <col min="5630" max="5630" width="15.44140625" style="42" customWidth="1"/>
    <col min="5631" max="5631" width="0.88671875" style="42" customWidth="1"/>
    <col min="5632" max="5632" width="12.5546875" style="42" customWidth="1"/>
    <col min="5633" max="5633" width="4.44140625" style="42" customWidth="1"/>
    <col min="5634" max="5634" width="2.109375" style="42" customWidth="1"/>
    <col min="5635" max="5635" width="0.33203125" style="42" customWidth="1"/>
    <col min="5636" max="5636" width="0.5546875" style="42" customWidth="1"/>
    <col min="5637" max="5637" width="6.44140625" style="42" customWidth="1"/>
    <col min="5638" max="5638" width="3.109375" style="42" customWidth="1"/>
    <col min="5639" max="5640" width="1.5546875" style="42" customWidth="1"/>
    <col min="5641" max="5641" width="2.33203125" style="42" customWidth="1"/>
    <col min="5642" max="5642" width="9.109375" style="42"/>
    <col min="5643" max="5643" width="6.88671875" style="42" customWidth="1"/>
    <col min="5644" max="5644" width="1.5546875" style="42" customWidth="1"/>
    <col min="5645" max="5645" width="4.44140625" style="42" customWidth="1"/>
    <col min="5646" max="5646" width="5" style="42" customWidth="1"/>
    <col min="5647" max="5647" width="7.33203125" style="42" customWidth="1"/>
    <col min="5648" max="5878" width="9.109375" style="42"/>
    <col min="5879" max="5879" width="11.33203125" style="42" customWidth="1"/>
    <col min="5880" max="5880" width="2.33203125" style="42" customWidth="1"/>
    <col min="5881" max="5884" width="1.33203125" style="42" customWidth="1"/>
    <col min="5885" max="5885" width="0.88671875" style="42" customWidth="1"/>
    <col min="5886" max="5886" width="15.44140625" style="42" customWidth="1"/>
    <col min="5887" max="5887" width="0.88671875" style="42" customWidth="1"/>
    <col min="5888" max="5888" width="12.5546875" style="42" customWidth="1"/>
    <col min="5889" max="5889" width="4.44140625" style="42" customWidth="1"/>
    <col min="5890" max="5890" width="2.109375" style="42" customWidth="1"/>
    <col min="5891" max="5891" width="0.33203125" style="42" customWidth="1"/>
    <col min="5892" max="5892" width="0.5546875" style="42" customWidth="1"/>
    <col min="5893" max="5893" width="6.44140625" style="42" customWidth="1"/>
    <col min="5894" max="5894" width="3.109375" style="42" customWidth="1"/>
    <col min="5895" max="5896" width="1.5546875" style="42" customWidth="1"/>
    <col min="5897" max="5897" width="2.33203125" style="42" customWidth="1"/>
    <col min="5898" max="5898" width="9.109375" style="42"/>
    <col min="5899" max="5899" width="6.88671875" style="42" customWidth="1"/>
    <col min="5900" max="5900" width="1.5546875" style="42" customWidth="1"/>
    <col min="5901" max="5901" width="4.44140625" style="42" customWidth="1"/>
    <col min="5902" max="5902" width="5" style="42" customWidth="1"/>
    <col min="5903" max="5903" width="7.33203125" style="42" customWidth="1"/>
    <col min="5904" max="6134" width="9.109375" style="42"/>
    <col min="6135" max="6135" width="11.33203125" style="42" customWidth="1"/>
    <col min="6136" max="6136" width="2.33203125" style="42" customWidth="1"/>
    <col min="6137" max="6140" width="1.33203125" style="42" customWidth="1"/>
    <col min="6141" max="6141" width="0.88671875" style="42" customWidth="1"/>
    <col min="6142" max="6142" width="15.44140625" style="42" customWidth="1"/>
    <col min="6143" max="6143" width="0.88671875" style="42" customWidth="1"/>
    <col min="6144" max="6144" width="12.5546875" style="42" customWidth="1"/>
    <col min="6145" max="6145" width="4.44140625" style="42" customWidth="1"/>
    <col min="6146" max="6146" width="2.109375" style="42" customWidth="1"/>
    <col min="6147" max="6147" width="0.33203125" style="42" customWidth="1"/>
    <col min="6148" max="6148" width="0.5546875" style="42" customWidth="1"/>
    <col min="6149" max="6149" width="6.44140625" style="42" customWidth="1"/>
    <col min="6150" max="6150" width="3.109375" style="42" customWidth="1"/>
    <col min="6151" max="6152" width="1.5546875" style="42" customWidth="1"/>
    <col min="6153" max="6153" width="2.33203125" style="42" customWidth="1"/>
    <col min="6154" max="6154" width="9.109375" style="42"/>
    <col min="6155" max="6155" width="6.88671875" style="42" customWidth="1"/>
    <col min="6156" max="6156" width="1.5546875" style="42" customWidth="1"/>
    <col min="6157" max="6157" width="4.44140625" style="42" customWidth="1"/>
    <col min="6158" max="6158" width="5" style="42" customWidth="1"/>
    <col min="6159" max="6159" width="7.33203125" style="42" customWidth="1"/>
    <col min="6160" max="6390" width="9.109375" style="42"/>
    <col min="6391" max="6391" width="11.33203125" style="42" customWidth="1"/>
    <col min="6392" max="6392" width="2.33203125" style="42" customWidth="1"/>
    <col min="6393" max="6396" width="1.33203125" style="42" customWidth="1"/>
    <col min="6397" max="6397" width="0.88671875" style="42" customWidth="1"/>
    <col min="6398" max="6398" width="15.44140625" style="42" customWidth="1"/>
    <col min="6399" max="6399" width="0.88671875" style="42" customWidth="1"/>
    <col min="6400" max="6400" width="12.5546875" style="42" customWidth="1"/>
    <col min="6401" max="6401" width="4.44140625" style="42" customWidth="1"/>
    <col min="6402" max="6402" width="2.109375" style="42" customWidth="1"/>
    <col min="6403" max="6403" width="0.33203125" style="42" customWidth="1"/>
    <col min="6404" max="6404" width="0.5546875" style="42" customWidth="1"/>
    <col min="6405" max="6405" width="6.44140625" style="42" customWidth="1"/>
    <col min="6406" max="6406" width="3.109375" style="42" customWidth="1"/>
    <col min="6407" max="6408" width="1.5546875" style="42" customWidth="1"/>
    <col min="6409" max="6409" width="2.33203125" style="42" customWidth="1"/>
    <col min="6410" max="6410" width="9.109375" style="42"/>
    <col min="6411" max="6411" width="6.88671875" style="42" customWidth="1"/>
    <col min="6412" max="6412" width="1.5546875" style="42" customWidth="1"/>
    <col min="6413" max="6413" width="4.44140625" style="42" customWidth="1"/>
    <col min="6414" max="6414" width="5" style="42" customWidth="1"/>
    <col min="6415" max="6415" width="7.33203125" style="42" customWidth="1"/>
    <col min="6416" max="6646" width="9.109375" style="42"/>
    <col min="6647" max="6647" width="11.33203125" style="42" customWidth="1"/>
    <col min="6648" max="6648" width="2.33203125" style="42" customWidth="1"/>
    <col min="6649" max="6652" width="1.33203125" style="42" customWidth="1"/>
    <col min="6653" max="6653" width="0.88671875" style="42" customWidth="1"/>
    <col min="6654" max="6654" width="15.44140625" style="42" customWidth="1"/>
    <col min="6655" max="6655" width="0.88671875" style="42" customWidth="1"/>
    <col min="6656" max="6656" width="12.5546875" style="42" customWidth="1"/>
    <col min="6657" max="6657" width="4.44140625" style="42" customWidth="1"/>
    <col min="6658" max="6658" width="2.109375" style="42" customWidth="1"/>
    <col min="6659" max="6659" width="0.33203125" style="42" customWidth="1"/>
    <col min="6660" max="6660" width="0.5546875" style="42" customWidth="1"/>
    <col min="6661" max="6661" width="6.44140625" style="42" customWidth="1"/>
    <col min="6662" max="6662" width="3.109375" style="42" customWidth="1"/>
    <col min="6663" max="6664" width="1.5546875" style="42" customWidth="1"/>
    <col min="6665" max="6665" width="2.33203125" style="42" customWidth="1"/>
    <col min="6666" max="6666" width="9.109375" style="42"/>
    <col min="6667" max="6667" width="6.88671875" style="42" customWidth="1"/>
    <col min="6668" max="6668" width="1.5546875" style="42" customWidth="1"/>
    <col min="6669" max="6669" width="4.44140625" style="42" customWidth="1"/>
    <col min="6670" max="6670" width="5" style="42" customWidth="1"/>
    <col min="6671" max="6671" width="7.33203125" style="42" customWidth="1"/>
    <col min="6672" max="6902" width="9.109375" style="42"/>
    <col min="6903" max="6903" width="11.33203125" style="42" customWidth="1"/>
    <col min="6904" max="6904" width="2.33203125" style="42" customWidth="1"/>
    <col min="6905" max="6908" width="1.33203125" style="42" customWidth="1"/>
    <col min="6909" max="6909" width="0.88671875" style="42" customWidth="1"/>
    <col min="6910" max="6910" width="15.44140625" style="42" customWidth="1"/>
    <col min="6911" max="6911" width="0.88671875" style="42" customWidth="1"/>
    <col min="6912" max="6912" width="12.5546875" style="42" customWidth="1"/>
    <col min="6913" max="6913" width="4.44140625" style="42" customWidth="1"/>
    <col min="6914" max="6914" width="2.109375" style="42" customWidth="1"/>
    <col min="6915" max="6915" width="0.33203125" style="42" customWidth="1"/>
    <col min="6916" max="6916" width="0.5546875" style="42" customWidth="1"/>
    <col min="6917" max="6917" width="6.44140625" style="42" customWidth="1"/>
    <col min="6918" max="6918" width="3.109375" style="42" customWidth="1"/>
    <col min="6919" max="6920" width="1.5546875" style="42" customWidth="1"/>
    <col min="6921" max="6921" width="2.33203125" style="42" customWidth="1"/>
    <col min="6922" max="6922" width="9.109375" style="42"/>
    <col min="6923" max="6923" width="6.88671875" style="42" customWidth="1"/>
    <col min="6924" max="6924" width="1.5546875" style="42" customWidth="1"/>
    <col min="6925" max="6925" width="4.44140625" style="42" customWidth="1"/>
    <col min="6926" max="6926" width="5" style="42" customWidth="1"/>
    <col min="6927" max="6927" width="7.33203125" style="42" customWidth="1"/>
    <col min="6928" max="7158" width="9.109375" style="42"/>
    <col min="7159" max="7159" width="11.33203125" style="42" customWidth="1"/>
    <col min="7160" max="7160" width="2.33203125" style="42" customWidth="1"/>
    <col min="7161" max="7164" width="1.33203125" style="42" customWidth="1"/>
    <col min="7165" max="7165" width="0.88671875" style="42" customWidth="1"/>
    <col min="7166" max="7166" width="15.44140625" style="42" customWidth="1"/>
    <col min="7167" max="7167" width="0.88671875" style="42" customWidth="1"/>
    <col min="7168" max="7168" width="12.5546875" style="42" customWidth="1"/>
    <col min="7169" max="7169" width="4.44140625" style="42" customWidth="1"/>
    <col min="7170" max="7170" width="2.109375" style="42" customWidth="1"/>
    <col min="7171" max="7171" width="0.33203125" style="42" customWidth="1"/>
    <col min="7172" max="7172" width="0.5546875" style="42" customWidth="1"/>
    <col min="7173" max="7173" width="6.44140625" style="42" customWidth="1"/>
    <col min="7174" max="7174" width="3.109375" style="42" customWidth="1"/>
    <col min="7175" max="7176" width="1.5546875" style="42" customWidth="1"/>
    <col min="7177" max="7177" width="2.33203125" style="42" customWidth="1"/>
    <col min="7178" max="7178" width="9.109375" style="42"/>
    <col min="7179" max="7179" width="6.88671875" style="42" customWidth="1"/>
    <col min="7180" max="7180" width="1.5546875" style="42" customWidth="1"/>
    <col min="7181" max="7181" width="4.44140625" style="42" customWidth="1"/>
    <col min="7182" max="7182" width="5" style="42" customWidth="1"/>
    <col min="7183" max="7183" width="7.33203125" style="42" customWidth="1"/>
    <col min="7184" max="7414" width="9.109375" style="42"/>
    <col min="7415" max="7415" width="11.33203125" style="42" customWidth="1"/>
    <col min="7416" max="7416" width="2.33203125" style="42" customWidth="1"/>
    <col min="7417" max="7420" width="1.33203125" style="42" customWidth="1"/>
    <col min="7421" max="7421" width="0.88671875" style="42" customWidth="1"/>
    <col min="7422" max="7422" width="15.44140625" style="42" customWidth="1"/>
    <col min="7423" max="7423" width="0.88671875" style="42" customWidth="1"/>
    <col min="7424" max="7424" width="12.5546875" style="42" customWidth="1"/>
    <col min="7425" max="7425" width="4.44140625" style="42" customWidth="1"/>
    <col min="7426" max="7426" width="2.109375" style="42" customWidth="1"/>
    <col min="7427" max="7427" width="0.33203125" style="42" customWidth="1"/>
    <col min="7428" max="7428" width="0.5546875" style="42" customWidth="1"/>
    <col min="7429" max="7429" width="6.44140625" style="42" customWidth="1"/>
    <col min="7430" max="7430" width="3.109375" style="42" customWidth="1"/>
    <col min="7431" max="7432" width="1.5546875" style="42" customWidth="1"/>
    <col min="7433" max="7433" width="2.33203125" style="42" customWidth="1"/>
    <col min="7434" max="7434" width="9.109375" style="42"/>
    <col min="7435" max="7435" width="6.88671875" style="42" customWidth="1"/>
    <col min="7436" max="7436" width="1.5546875" style="42" customWidth="1"/>
    <col min="7437" max="7437" width="4.44140625" style="42" customWidth="1"/>
    <col min="7438" max="7438" width="5" style="42" customWidth="1"/>
    <col min="7439" max="7439" width="7.33203125" style="42" customWidth="1"/>
    <col min="7440" max="7670" width="9.109375" style="42"/>
    <col min="7671" max="7671" width="11.33203125" style="42" customWidth="1"/>
    <col min="7672" max="7672" width="2.33203125" style="42" customWidth="1"/>
    <col min="7673" max="7676" width="1.33203125" style="42" customWidth="1"/>
    <col min="7677" max="7677" width="0.88671875" style="42" customWidth="1"/>
    <col min="7678" max="7678" width="15.44140625" style="42" customWidth="1"/>
    <col min="7679" max="7679" width="0.88671875" style="42" customWidth="1"/>
    <col min="7680" max="7680" width="12.5546875" style="42" customWidth="1"/>
    <col min="7681" max="7681" width="4.44140625" style="42" customWidth="1"/>
    <col min="7682" max="7682" width="2.109375" style="42" customWidth="1"/>
    <col min="7683" max="7683" width="0.33203125" style="42" customWidth="1"/>
    <col min="7684" max="7684" width="0.5546875" style="42" customWidth="1"/>
    <col min="7685" max="7685" width="6.44140625" style="42" customWidth="1"/>
    <col min="7686" max="7686" width="3.109375" style="42" customWidth="1"/>
    <col min="7687" max="7688" width="1.5546875" style="42" customWidth="1"/>
    <col min="7689" max="7689" width="2.33203125" style="42" customWidth="1"/>
    <col min="7690" max="7690" width="9.109375" style="42"/>
    <col min="7691" max="7691" width="6.88671875" style="42" customWidth="1"/>
    <col min="7692" max="7692" width="1.5546875" style="42" customWidth="1"/>
    <col min="7693" max="7693" width="4.44140625" style="42" customWidth="1"/>
    <col min="7694" max="7694" width="5" style="42" customWidth="1"/>
    <col min="7695" max="7695" width="7.33203125" style="42" customWidth="1"/>
    <col min="7696" max="7926" width="9.109375" style="42"/>
    <col min="7927" max="7927" width="11.33203125" style="42" customWidth="1"/>
    <col min="7928" max="7928" width="2.33203125" style="42" customWidth="1"/>
    <col min="7929" max="7932" width="1.33203125" style="42" customWidth="1"/>
    <col min="7933" max="7933" width="0.88671875" style="42" customWidth="1"/>
    <col min="7934" max="7934" width="15.44140625" style="42" customWidth="1"/>
    <col min="7935" max="7935" width="0.88671875" style="42" customWidth="1"/>
    <col min="7936" max="7936" width="12.5546875" style="42" customWidth="1"/>
    <col min="7937" max="7937" width="4.44140625" style="42" customWidth="1"/>
    <col min="7938" max="7938" width="2.109375" style="42" customWidth="1"/>
    <col min="7939" max="7939" width="0.33203125" style="42" customWidth="1"/>
    <col min="7940" max="7940" width="0.5546875" style="42" customWidth="1"/>
    <col min="7941" max="7941" width="6.44140625" style="42" customWidth="1"/>
    <col min="7942" max="7942" width="3.109375" style="42" customWidth="1"/>
    <col min="7943" max="7944" width="1.5546875" style="42" customWidth="1"/>
    <col min="7945" max="7945" width="2.33203125" style="42" customWidth="1"/>
    <col min="7946" max="7946" width="9.109375" style="42"/>
    <col min="7947" max="7947" width="6.88671875" style="42" customWidth="1"/>
    <col min="7948" max="7948" width="1.5546875" style="42" customWidth="1"/>
    <col min="7949" max="7949" width="4.44140625" style="42" customWidth="1"/>
    <col min="7950" max="7950" width="5" style="42" customWidth="1"/>
    <col min="7951" max="7951" width="7.33203125" style="42" customWidth="1"/>
    <col min="7952" max="8182" width="9.109375" style="42"/>
    <col min="8183" max="8183" width="11.33203125" style="42" customWidth="1"/>
    <col min="8184" max="8184" width="2.33203125" style="42" customWidth="1"/>
    <col min="8185" max="8188" width="1.33203125" style="42" customWidth="1"/>
    <col min="8189" max="8189" width="0.88671875" style="42" customWidth="1"/>
    <col min="8190" max="8190" width="15.44140625" style="42" customWidth="1"/>
    <col min="8191" max="8191" width="0.88671875" style="42" customWidth="1"/>
    <col min="8192" max="8192" width="12.5546875" style="42" customWidth="1"/>
    <col min="8193" max="8193" width="4.44140625" style="42" customWidth="1"/>
    <col min="8194" max="8194" width="2.109375" style="42" customWidth="1"/>
    <col min="8195" max="8195" width="0.33203125" style="42" customWidth="1"/>
    <col min="8196" max="8196" width="0.5546875" style="42" customWidth="1"/>
    <col min="8197" max="8197" width="6.44140625" style="42" customWidth="1"/>
    <col min="8198" max="8198" width="3.109375" style="42" customWidth="1"/>
    <col min="8199" max="8200" width="1.5546875" style="42" customWidth="1"/>
    <col min="8201" max="8201" width="2.33203125" style="42" customWidth="1"/>
    <col min="8202" max="8202" width="9.109375" style="42"/>
    <col min="8203" max="8203" width="6.88671875" style="42" customWidth="1"/>
    <col min="8204" max="8204" width="1.5546875" style="42" customWidth="1"/>
    <col min="8205" max="8205" width="4.44140625" style="42" customWidth="1"/>
    <col min="8206" max="8206" width="5" style="42" customWidth="1"/>
    <col min="8207" max="8207" width="7.33203125" style="42" customWidth="1"/>
    <col min="8208" max="8438" width="9.109375" style="42"/>
    <col min="8439" max="8439" width="11.33203125" style="42" customWidth="1"/>
    <col min="8440" max="8440" width="2.33203125" style="42" customWidth="1"/>
    <col min="8441" max="8444" width="1.33203125" style="42" customWidth="1"/>
    <col min="8445" max="8445" width="0.88671875" style="42" customWidth="1"/>
    <col min="8446" max="8446" width="15.44140625" style="42" customWidth="1"/>
    <col min="8447" max="8447" width="0.88671875" style="42" customWidth="1"/>
    <col min="8448" max="8448" width="12.5546875" style="42" customWidth="1"/>
    <col min="8449" max="8449" width="4.44140625" style="42" customWidth="1"/>
    <col min="8450" max="8450" width="2.109375" style="42" customWidth="1"/>
    <col min="8451" max="8451" width="0.33203125" style="42" customWidth="1"/>
    <col min="8452" max="8452" width="0.5546875" style="42" customWidth="1"/>
    <col min="8453" max="8453" width="6.44140625" style="42" customWidth="1"/>
    <col min="8454" max="8454" width="3.109375" style="42" customWidth="1"/>
    <col min="8455" max="8456" width="1.5546875" style="42" customWidth="1"/>
    <col min="8457" max="8457" width="2.33203125" style="42" customWidth="1"/>
    <col min="8458" max="8458" width="9.109375" style="42"/>
    <col min="8459" max="8459" width="6.88671875" style="42" customWidth="1"/>
    <col min="8460" max="8460" width="1.5546875" style="42" customWidth="1"/>
    <col min="8461" max="8461" width="4.44140625" style="42" customWidth="1"/>
    <col min="8462" max="8462" width="5" style="42" customWidth="1"/>
    <col min="8463" max="8463" width="7.33203125" style="42" customWidth="1"/>
    <col min="8464" max="8694" width="9.109375" style="42"/>
    <col min="8695" max="8695" width="11.33203125" style="42" customWidth="1"/>
    <col min="8696" max="8696" width="2.33203125" style="42" customWidth="1"/>
    <col min="8697" max="8700" width="1.33203125" style="42" customWidth="1"/>
    <col min="8701" max="8701" width="0.88671875" style="42" customWidth="1"/>
    <col min="8702" max="8702" width="15.44140625" style="42" customWidth="1"/>
    <col min="8703" max="8703" width="0.88671875" style="42" customWidth="1"/>
    <col min="8704" max="8704" width="12.5546875" style="42" customWidth="1"/>
    <col min="8705" max="8705" width="4.44140625" style="42" customWidth="1"/>
    <col min="8706" max="8706" width="2.109375" style="42" customWidth="1"/>
    <col min="8707" max="8707" width="0.33203125" style="42" customWidth="1"/>
    <col min="8708" max="8708" width="0.5546875" style="42" customWidth="1"/>
    <col min="8709" max="8709" width="6.44140625" style="42" customWidth="1"/>
    <col min="8710" max="8710" width="3.109375" style="42" customWidth="1"/>
    <col min="8711" max="8712" width="1.5546875" style="42" customWidth="1"/>
    <col min="8713" max="8713" width="2.33203125" style="42" customWidth="1"/>
    <col min="8714" max="8714" width="9.109375" style="42"/>
    <col min="8715" max="8715" width="6.88671875" style="42" customWidth="1"/>
    <col min="8716" max="8716" width="1.5546875" style="42" customWidth="1"/>
    <col min="8717" max="8717" width="4.44140625" style="42" customWidth="1"/>
    <col min="8718" max="8718" width="5" style="42" customWidth="1"/>
    <col min="8719" max="8719" width="7.33203125" style="42" customWidth="1"/>
    <col min="8720" max="8950" width="9.109375" style="42"/>
    <col min="8951" max="8951" width="11.33203125" style="42" customWidth="1"/>
    <col min="8952" max="8952" width="2.33203125" style="42" customWidth="1"/>
    <col min="8953" max="8956" width="1.33203125" style="42" customWidth="1"/>
    <col min="8957" max="8957" width="0.88671875" style="42" customWidth="1"/>
    <col min="8958" max="8958" width="15.44140625" style="42" customWidth="1"/>
    <col min="8959" max="8959" width="0.88671875" style="42" customWidth="1"/>
    <col min="8960" max="8960" width="12.5546875" style="42" customWidth="1"/>
    <col min="8961" max="8961" width="4.44140625" style="42" customWidth="1"/>
    <col min="8962" max="8962" width="2.109375" style="42" customWidth="1"/>
    <col min="8963" max="8963" width="0.33203125" style="42" customWidth="1"/>
    <col min="8964" max="8964" width="0.5546875" style="42" customWidth="1"/>
    <col min="8965" max="8965" width="6.44140625" style="42" customWidth="1"/>
    <col min="8966" max="8966" width="3.109375" style="42" customWidth="1"/>
    <col min="8967" max="8968" width="1.5546875" style="42" customWidth="1"/>
    <col min="8969" max="8969" width="2.33203125" style="42" customWidth="1"/>
    <col min="8970" max="8970" width="9.109375" style="42"/>
    <col min="8971" max="8971" width="6.88671875" style="42" customWidth="1"/>
    <col min="8972" max="8972" width="1.5546875" style="42" customWidth="1"/>
    <col min="8973" max="8973" width="4.44140625" style="42" customWidth="1"/>
    <col min="8974" max="8974" width="5" style="42" customWidth="1"/>
    <col min="8975" max="8975" width="7.33203125" style="42" customWidth="1"/>
    <col min="8976" max="9206" width="9.109375" style="42"/>
    <col min="9207" max="9207" width="11.33203125" style="42" customWidth="1"/>
    <col min="9208" max="9208" width="2.33203125" style="42" customWidth="1"/>
    <col min="9209" max="9212" width="1.33203125" style="42" customWidth="1"/>
    <col min="9213" max="9213" width="0.88671875" style="42" customWidth="1"/>
    <col min="9214" max="9214" width="15.44140625" style="42" customWidth="1"/>
    <col min="9215" max="9215" width="0.88671875" style="42" customWidth="1"/>
    <col min="9216" max="9216" width="12.5546875" style="42" customWidth="1"/>
    <col min="9217" max="9217" width="4.44140625" style="42" customWidth="1"/>
    <col min="9218" max="9218" width="2.109375" style="42" customWidth="1"/>
    <col min="9219" max="9219" width="0.33203125" style="42" customWidth="1"/>
    <col min="9220" max="9220" width="0.5546875" style="42" customWidth="1"/>
    <col min="9221" max="9221" width="6.44140625" style="42" customWidth="1"/>
    <col min="9222" max="9222" width="3.109375" style="42" customWidth="1"/>
    <col min="9223" max="9224" width="1.5546875" style="42" customWidth="1"/>
    <col min="9225" max="9225" width="2.33203125" style="42" customWidth="1"/>
    <col min="9226" max="9226" width="9.109375" style="42"/>
    <col min="9227" max="9227" width="6.88671875" style="42" customWidth="1"/>
    <col min="9228" max="9228" width="1.5546875" style="42" customWidth="1"/>
    <col min="9229" max="9229" width="4.44140625" style="42" customWidth="1"/>
    <col min="9230" max="9230" width="5" style="42" customWidth="1"/>
    <col min="9231" max="9231" width="7.33203125" style="42" customWidth="1"/>
    <col min="9232" max="9462" width="9.109375" style="42"/>
    <col min="9463" max="9463" width="11.33203125" style="42" customWidth="1"/>
    <col min="9464" max="9464" width="2.33203125" style="42" customWidth="1"/>
    <col min="9465" max="9468" width="1.33203125" style="42" customWidth="1"/>
    <col min="9469" max="9469" width="0.88671875" style="42" customWidth="1"/>
    <col min="9470" max="9470" width="15.44140625" style="42" customWidth="1"/>
    <col min="9471" max="9471" width="0.88671875" style="42" customWidth="1"/>
    <col min="9472" max="9472" width="12.5546875" style="42" customWidth="1"/>
    <col min="9473" max="9473" width="4.44140625" style="42" customWidth="1"/>
    <col min="9474" max="9474" width="2.109375" style="42" customWidth="1"/>
    <col min="9475" max="9475" width="0.33203125" style="42" customWidth="1"/>
    <col min="9476" max="9476" width="0.5546875" style="42" customWidth="1"/>
    <col min="9477" max="9477" width="6.44140625" style="42" customWidth="1"/>
    <col min="9478" max="9478" width="3.109375" style="42" customWidth="1"/>
    <col min="9479" max="9480" width="1.5546875" style="42" customWidth="1"/>
    <col min="9481" max="9481" width="2.33203125" style="42" customWidth="1"/>
    <col min="9482" max="9482" width="9.109375" style="42"/>
    <col min="9483" max="9483" width="6.88671875" style="42" customWidth="1"/>
    <col min="9484" max="9484" width="1.5546875" style="42" customWidth="1"/>
    <col min="9485" max="9485" width="4.44140625" style="42" customWidth="1"/>
    <col min="9486" max="9486" width="5" style="42" customWidth="1"/>
    <col min="9487" max="9487" width="7.33203125" style="42" customWidth="1"/>
    <col min="9488" max="9718" width="9.109375" style="42"/>
    <col min="9719" max="9719" width="11.33203125" style="42" customWidth="1"/>
    <col min="9720" max="9720" width="2.33203125" style="42" customWidth="1"/>
    <col min="9721" max="9724" width="1.33203125" style="42" customWidth="1"/>
    <col min="9725" max="9725" width="0.88671875" style="42" customWidth="1"/>
    <col min="9726" max="9726" width="15.44140625" style="42" customWidth="1"/>
    <col min="9727" max="9727" width="0.88671875" style="42" customWidth="1"/>
    <col min="9728" max="9728" width="12.5546875" style="42" customWidth="1"/>
    <col min="9729" max="9729" width="4.44140625" style="42" customWidth="1"/>
    <col min="9730" max="9730" width="2.109375" style="42" customWidth="1"/>
    <col min="9731" max="9731" width="0.33203125" style="42" customWidth="1"/>
    <col min="9732" max="9732" width="0.5546875" style="42" customWidth="1"/>
    <col min="9733" max="9733" width="6.44140625" style="42" customWidth="1"/>
    <col min="9734" max="9734" width="3.109375" style="42" customWidth="1"/>
    <col min="9735" max="9736" width="1.5546875" style="42" customWidth="1"/>
    <col min="9737" max="9737" width="2.33203125" style="42" customWidth="1"/>
    <col min="9738" max="9738" width="9.109375" style="42"/>
    <col min="9739" max="9739" width="6.88671875" style="42" customWidth="1"/>
    <col min="9740" max="9740" width="1.5546875" style="42" customWidth="1"/>
    <col min="9741" max="9741" width="4.44140625" style="42" customWidth="1"/>
    <col min="9742" max="9742" width="5" style="42" customWidth="1"/>
    <col min="9743" max="9743" width="7.33203125" style="42" customWidth="1"/>
    <col min="9744" max="9974" width="9.109375" style="42"/>
    <col min="9975" max="9975" width="11.33203125" style="42" customWidth="1"/>
    <col min="9976" max="9976" width="2.33203125" style="42" customWidth="1"/>
    <col min="9977" max="9980" width="1.33203125" style="42" customWidth="1"/>
    <col min="9981" max="9981" width="0.88671875" style="42" customWidth="1"/>
    <col min="9982" max="9982" width="15.44140625" style="42" customWidth="1"/>
    <col min="9983" max="9983" width="0.88671875" style="42" customWidth="1"/>
    <col min="9984" max="9984" width="12.5546875" style="42" customWidth="1"/>
    <col min="9985" max="9985" width="4.44140625" style="42" customWidth="1"/>
    <col min="9986" max="9986" width="2.109375" style="42" customWidth="1"/>
    <col min="9987" max="9987" width="0.33203125" style="42" customWidth="1"/>
    <col min="9988" max="9988" width="0.5546875" style="42" customWidth="1"/>
    <col min="9989" max="9989" width="6.44140625" style="42" customWidth="1"/>
    <col min="9990" max="9990" width="3.109375" style="42" customWidth="1"/>
    <col min="9991" max="9992" width="1.5546875" style="42" customWidth="1"/>
    <col min="9993" max="9993" width="2.33203125" style="42" customWidth="1"/>
    <col min="9994" max="9994" width="9.109375" style="42"/>
    <col min="9995" max="9995" width="6.88671875" style="42" customWidth="1"/>
    <col min="9996" max="9996" width="1.5546875" style="42" customWidth="1"/>
    <col min="9997" max="9997" width="4.44140625" style="42" customWidth="1"/>
    <col min="9998" max="9998" width="5" style="42" customWidth="1"/>
    <col min="9999" max="9999" width="7.33203125" style="42" customWidth="1"/>
    <col min="10000" max="10230" width="9.109375" style="42"/>
    <col min="10231" max="10231" width="11.33203125" style="42" customWidth="1"/>
    <col min="10232" max="10232" width="2.33203125" style="42" customWidth="1"/>
    <col min="10233" max="10236" width="1.33203125" style="42" customWidth="1"/>
    <col min="10237" max="10237" width="0.88671875" style="42" customWidth="1"/>
    <col min="10238" max="10238" width="15.44140625" style="42" customWidth="1"/>
    <col min="10239" max="10239" width="0.88671875" style="42" customWidth="1"/>
    <col min="10240" max="10240" width="12.5546875" style="42" customWidth="1"/>
    <col min="10241" max="10241" width="4.44140625" style="42" customWidth="1"/>
    <col min="10242" max="10242" width="2.109375" style="42" customWidth="1"/>
    <col min="10243" max="10243" width="0.33203125" style="42" customWidth="1"/>
    <col min="10244" max="10244" width="0.5546875" style="42" customWidth="1"/>
    <col min="10245" max="10245" width="6.44140625" style="42" customWidth="1"/>
    <col min="10246" max="10246" width="3.109375" style="42" customWidth="1"/>
    <col min="10247" max="10248" width="1.5546875" style="42" customWidth="1"/>
    <col min="10249" max="10249" width="2.33203125" style="42" customWidth="1"/>
    <col min="10250" max="10250" width="9.109375" style="42"/>
    <col min="10251" max="10251" width="6.88671875" style="42" customWidth="1"/>
    <col min="10252" max="10252" width="1.5546875" style="42" customWidth="1"/>
    <col min="10253" max="10253" width="4.44140625" style="42" customWidth="1"/>
    <col min="10254" max="10254" width="5" style="42" customWidth="1"/>
    <col min="10255" max="10255" width="7.33203125" style="42" customWidth="1"/>
    <col min="10256" max="10486" width="9.109375" style="42"/>
    <col min="10487" max="10487" width="11.33203125" style="42" customWidth="1"/>
    <col min="10488" max="10488" width="2.33203125" style="42" customWidth="1"/>
    <col min="10489" max="10492" width="1.33203125" style="42" customWidth="1"/>
    <col min="10493" max="10493" width="0.88671875" style="42" customWidth="1"/>
    <col min="10494" max="10494" width="15.44140625" style="42" customWidth="1"/>
    <col min="10495" max="10495" width="0.88671875" style="42" customWidth="1"/>
    <col min="10496" max="10496" width="12.5546875" style="42" customWidth="1"/>
    <col min="10497" max="10497" width="4.44140625" style="42" customWidth="1"/>
    <col min="10498" max="10498" width="2.109375" style="42" customWidth="1"/>
    <col min="10499" max="10499" width="0.33203125" style="42" customWidth="1"/>
    <col min="10500" max="10500" width="0.5546875" style="42" customWidth="1"/>
    <col min="10501" max="10501" width="6.44140625" style="42" customWidth="1"/>
    <col min="10502" max="10502" width="3.109375" style="42" customWidth="1"/>
    <col min="10503" max="10504" width="1.5546875" style="42" customWidth="1"/>
    <col min="10505" max="10505" width="2.33203125" style="42" customWidth="1"/>
    <col min="10506" max="10506" width="9.109375" style="42"/>
    <col min="10507" max="10507" width="6.88671875" style="42" customWidth="1"/>
    <col min="10508" max="10508" width="1.5546875" style="42" customWidth="1"/>
    <col min="10509" max="10509" width="4.44140625" style="42" customWidth="1"/>
    <col min="10510" max="10510" width="5" style="42" customWidth="1"/>
    <col min="10511" max="10511" width="7.33203125" style="42" customWidth="1"/>
    <col min="10512" max="10742" width="9.109375" style="42"/>
    <col min="10743" max="10743" width="11.33203125" style="42" customWidth="1"/>
    <col min="10744" max="10744" width="2.33203125" style="42" customWidth="1"/>
    <col min="10745" max="10748" width="1.33203125" style="42" customWidth="1"/>
    <col min="10749" max="10749" width="0.88671875" style="42" customWidth="1"/>
    <col min="10750" max="10750" width="15.44140625" style="42" customWidth="1"/>
    <col min="10751" max="10751" width="0.88671875" style="42" customWidth="1"/>
    <col min="10752" max="10752" width="12.5546875" style="42" customWidth="1"/>
    <col min="10753" max="10753" width="4.44140625" style="42" customWidth="1"/>
    <col min="10754" max="10754" width="2.109375" style="42" customWidth="1"/>
    <col min="10755" max="10755" width="0.33203125" style="42" customWidth="1"/>
    <col min="10756" max="10756" width="0.5546875" style="42" customWidth="1"/>
    <col min="10757" max="10757" width="6.44140625" style="42" customWidth="1"/>
    <col min="10758" max="10758" width="3.109375" style="42" customWidth="1"/>
    <col min="10759" max="10760" width="1.5546875" style="42" customWidth="1"/>
    <col min="10761" max="10761" width="2.33203125" style="42" customWidth="1"/>
    <col min="10762" max="10762" width="9.109375" style="42"/>
    <col min="10763" max="10763" width="6.88671875" style="42" customWidth="1"/>
    <col min="10764" max="10764" width="1.5546875" style="42" customWidth="1"/>
    <col min="10765" max="10765" width="4.44140625" style="42" customWidth="1"/>
    <col min="10766" max="10766" width="5" style="42" customWidth="1"/>
    <col min="10767" max="10767" width="7.33203125" style="42" customWidth="1"/>
    <col min="10768" max="10998" width="9.109375" style="42"/>
    <col min="10999" max="10999" width="11.33203125" style="42" customWidth="1"/>
    <col min="11000" max="11000" width="2.33203125" style="42" customWidth="1"/>
    <col min="11001" max="11004" width="1.33203125" style="42" customWidth="1"/>
    <col min="11005" max="11005" width="0.88671875" style="42" customWidth="1"/>
    <col min="11006" max="11006" width="15.44140625" style="42" customWidth="1"/>
    <col min="11007" max="11007" width="0.88671875" style="42" customWidth="1"/>
    <col min="11008" max="11008" width="12.5546875" style="42" customWidth="1"/>
    <col min="11009" max="11009" width="4.44140625" style="42" customWidth="1"/>
    <col min="11010" max="11010" width="2.109375" style="42" customWidth="1"/>
    <col min="11011" max="11011" width="0.33203125" style="42" customWidth="1"/>
    <col min="11012" max="11012" width="0.5546875" style="42" customWidth="1"/>
    <col min="11013" max="11013" width="6.44140625" style="42" customWidth="1"/>
    <col min="11014" max="11014" width="3.109375" style="42" customWidth="1"/>
    <col min="11015" max="11016" width="1.5546875" style="42" customWidth="1"/>
    <col min="11017" max="11017" width="2.33203125" style="42" customWidth="1"/>
    <col min="11018" max="11018" width="9.109375" style="42"/>
    <col min="11019" max="11019" width="6.88671875" style="42" customWidth="1"/>
    <col min="11020" max="11020" width="1.5546875" style="42" customWidth="1"/>
    <col min="11021" max="11021" width="4.44140625" style="42" customWidth="1"/>
    <col min="11022" max="11022" width="5" style="42" customWidth="1"/>
    <col min="11023" max="11023" width="7.33203125" style="42" customWidth="1"/>
    <col min="11024" max="11254" width="9.109375" style="42"/>
    <col min="11255" max="11255" width="11.33203125" style="42" customWidth="1"/>
    <col min="11256" max="11256" width="2.33203125" style="42" customWidth="1"/>
    <col min="11257" max="11260" width="1.33203125" style="42" customWidth="1"/>
    <col min="11261" max="11261" width="0.88671875" style="42" customWidth="1"/>
    <col min="11262" max="11262" width="15.44140625" style="42" customWidth="1"/>
    <col min="11263" max="11263" width="0.88671875" style="42" customWidth="1"/>
    <col min="11264" max="11264" width="12.5546875" style="42" customWidth="1"/>
    <col min="11265" max="11265" width="4.44140625" style="42" customWidth="1"/>
    <col min="11266" max="11266" width="2.109375" style="42" customWidth="1"/>
    <col min="11267" max="11267" width="0.33203125" style="42" customWidth="1"/>
    <col min="11268" max="11268" width="0.5546875" style="42" customWidth="1"/>
    <col min="11269" max="11269" width="6.44140625" style="42" customWidth="1"/>
    <col min="11270" max="11270" width="3.109375" style="42" customWidth="1"/>
    <col min="11271" max="11272" width="1.5546875" style="42" customWidth="1"/>
    <col min="11273" max="11273" width="2.33203125" style="42" customWidth="1"/>
    <col min="11274" max="11274" width="9.109375" style="42"/>
    <col min="11275" max="11275" width="6.88671875" style="42" customWidth="1"/>
    <col min="11276" max="11276" width="1.5546875" style="42" customWidth="1"/>
    <col min="11277" max="11277" width="4.44140625" style="42" customWidth="1"/>
    <col min="11278" max="11278" width="5" style="42" customWidth="1"/>
    <col min="11279" max="11279" width="7.33203125" style="42" customWidth="1"/>
    <col min="11280" max="11510" width="9.109375" style="42"/>
    <col min="11511" max="11511" width="11.33203125" style="42" customWidth="1"/>
    <col min="11512" max="11512" width="2.33203125" style="42" customWidth="1"/>
    <col min="11513" max="11516" width="1.33203125" style="42" customWidth="1"/>
    <col min="11517" max="11517" width="0.88671875" style="42" customWidth="1"/>
    <col min="11518" max="11518" width="15.44140625" style="42" customWidth="1"/>
    <col min="11519" max="11519" width="0.88671875" style="42" customWidth="1"/>
    <col min="11520" max="11520" width="12.5546875" style="42" customWidth="1"/>
    <col min="11521" max="11521" width="4.44140625" style="42" customWidth="1"/>
    <col min="11522" max="11522" width="2.109375" style="42" customWidth="1"/>
    <col min="11523" max="11523" width="0.33203125" style="42" customWidth="1"/>
    <col min="11524" max="11524" width="0.5546875" style="42" customWidth="1"/>
    <col min="11525" max="11525" width="6.44140625" style="42" customWidth="1"/>
    <col min="11526" max="11526" width="3.109375" style="42" customWidth="1"/>
    <col min="11527" max="11528" width="1.5546875" style="42" customWidth="1"/>
    <col min="11529" max="11529" width="2.33203125" style="42" customWidth="1"/>
    <col min="11530" max="11530" width="9.109375" style="42"/>
    <col min="11531" max="11531" width="6.88671875" style="42" customWidth="1"/>
    <col min="11532" max="11532" width="1.5546875" style="42" customWidth="1"/>
    <col min="11533" max="11533" width="4.44140625" style="42" customWidth="1"/>
    <col min="11534" max="11534" width="5" style="42" customWidth="1"/>
    <col min="11535" max="11535" width="7.33203125" style="42" customWidth="1"/>
    <col min="11536" max="11766" width="9.109375" style="42"/>
    <col min="11767" max="11767" width="11.33203125" style="42" customWidth="1"/>
    <col min="11768" max="11768" width="2.33203125" style="42" customWidth="1"/>
    <col min="11769" max="11772" width="1.33203125" style="42" customWidth="1"/>
    <col min="11773" max="11773" width="0.88671875" style="42" customWidth="1"/>
    <col min="11774" max="11774" width="15.44140625" style="42" customWidth="1"/>
    <col min="11775" max="11775" width="0.88671875" style="42" customWidth="1"/>
    <col min="11776" max="11776" width="12.5546875" style="42" customWidth="1"/>
    <col min="11777" max="11777" width="4.44140625" style="42" customWidth="1"/>
    <col min="11778" max="11778" width="2.109375" style="42" customWidth="1"/>
    <col min="11779" max="11779" width="0.33203125" style="42" customWidth="1"/>
    <col min="11780" max="11780" width="0.5546875" style="42" customWidth="1"/>
    <col min="11781" max="11781" width="6.44140625" style="42" customWidth="1"/>
    <col min="11782" max="11782" width="3.109375" style="42" customWidth="1"/>
    <col min="11783" max="11784" width="1.5546875" style="42" customWidth="1"/>
    <col min="11785" max="11785" width="2.33203125" style="42" customWidth="1"/>
    <col min="11786" max="11786" width="9.109375" style="42"/>
    <col min="11787" max="11787" width="6.88671875" style="42" customWidth="1"/>
    <col min="11788" max="11788" width="1.5546875" style="42" customWidth="1"/>
    <col min="11789" max="11789" width="4.44140625" style="42" customWidth="1"/>
    <col min="11790" max="11790" width="5" style="42" customWidth="1"/>
    <col min="11791" max="11791" width="7.33203125" style="42" customWidth="1"/>
    <col min="11792" max="12022" width="9.109375" style="42"/>
    <col min="12023" max="12023" width="11.33203125" style="42" customWidth="1"/>
    <col min="12024" max="12024" width="2.33203125" style="42" customWidth="1"/>
    <col min="12025" max="12028" width="1.33203125" style="42" customWidth="1"/>
    <col min="12029" max="12029" width="0.88671875" style="42" customWidth="1"/>
    <col min="12030" max="12030" width="15.44140625" style="42" customWidth="1"/>
    <col min="12031" max="12031" width="0.88671875" style="42" customWidth="1"/>
    <col min="12032" max="12032" width="12.5546875" style="42" customWidth="1"/>
    <col min="12033" max="12033" width="4.44140625" style="42" customWidth="1"/>
    <col min="12034" max="12034" width="2.109375" style="42" customWidth="1"/>
    <col min="12035" max="12035" width="0.33203125" style="42" customWidth="1"/>
    <col min="12036" max="12036" width="0.5546875" style="42" customWidth="1"/>
    <col min="12037" max="12037" width="6.44140625" style="42" customWidth="1"/>
    <col min="12038" max="12038" width="3.109375" style="42" customWidth="1"/>
    <col min="12039" max="12040" width="1.5546875" style="42" customWidth="1"/>
    <col min="12041" max="12041" width="2.33203125" style="42" customWidth="1"/>
    <col min="12042" max="12042" width="9.109375" style="42"/>
    <col min="12043" max="12043" width="6.88671875" style="42" customWidth="1"/>
    <col min="12044" max="12044" width="1.5546875" style="42" customWidth="1"/>
    <col min="12045" max="12045" width="4.44140625" style="42" customWidth="1"/>
    <col min="12046" max="12046" width="5" style="42" customWidth="1"/>
    <col min="12047" max="12047" width="7.33203125" style="42" customWidth="1"/>
    <col min="12048" max="12278" width="9.109375" style="42"/>
    <col min="12279" max="12279" width="11.33203125" style="42" customWidth="1"/>
    <col min="12280" max="12280" width="2.33203125" style="42" customWidth="1"/>
    <col min="12281" max="12284" width="1.33203125" style="42" customWidth="1"/>
    <col min="12285" max="12285" width="0.88671875" style="42" customWidth="1"/>
    <col min="12286" max="12286" width="15.44140625" style="42" customWidth="1"/>
    <col min="12287" max="12287" width="0.88671875" style="42" customWidth="1"/>
    <col min="12288" max="12288" width="12.5546875" style="42" customWidth="1"/>
    <col min="12289" max="12289" width="4.44140625" style="42" customWidth="1"/>
    <col min="12290" max="12290" width="2.109375" style="42" customWidth="1"/>
    <col min="12291" max="12291" width="0.33203125" style="42" customWidth="1"/>
    <col min="12292" max="12292" width="0.5546875" style="42" customWidth="1"/>
    <col min="12293" max="12293" width="6.44140625" style="42" customWidth="1"/>
    <col min="12294" max="12294" width="3.109375" style="42" customWidth="1"/>
    <col min="12295" max="12296" width="1.5546875" style="42" customWidth="1"/>
    <col min="12297" max="12297" width="2.33203125" style="42" customWidth="1"/>
    <col min="12298" max="12298" width="9.109375" style="42"/>
    <col min="12299" max="12299" width="6.88671875" style="42" customWidth="1"/>
    <col min="12300" max="12300" width="1.5546875" style="42" customWidth="1"/>
    <col min="12301" max="12301" width="4.44140625" style="42" customWidth="1"/>
    <col min="12302" max="12302" width="5" style="42" customWidth="1"/>
    <col min="12303" max="12303" width="7.33203125" style="42" customWidth="1"/>
    <col min="12304" max="12534" width="9.109375" style="42"/>
    <col min="12535" max="12535" width="11.33203125" style="42" customWidth="1"/>
    <col min="12536" max="12536" width="2.33203125" style="42" customWidth="1"/>
    <col min="12537" max="12540" width="1.33203125" style="42" customWidth="1"/>
    <col min="12541" max="12541" width="0.88671875" style="42" customWidth="1"/>
    <col min="12542" max="12542" width="15.44140625" style="42" customWidth="1"/>
    <col min="12543" max="12543" width="0.88671875" style="42" customWidth="1"/>
    <col min="12544" max="12544" width="12.5546875" style="42" customWidth="1"/>
    <col min="12545" max="12545" width="4.44140625" style="42" customWidth="1"/>
    <col min="12546" max="12546" width="2.109375" style="42" customWidth="1"/>
    <col min="12547" max="12547" width="0.33203125" style="42" customWidth="1"/>
    <col min="12548" max="12548" width="0.5546875" style="42" customWidth="1"/>
    <col min="12549" max="12549" width="6.44140625" style="42" customWidth="1"/>
    <col min="12550" max="12550" width="3.109375" style="42" customWidth="1"/>
    <col min="12551" max="12552" width="1.5546875" style="42" customWidth="1"/>
    <col min="12553" max="12553" width="2.33203125" style="42" customWidth="1"/>
    <col min="12554" max="12554" width="9.109375" style="42"/>
    <col min="12555" max="12555" width="6.88671875" style="42" customWidth="1"/>
    <col min="12556" max="12556" width="1.5546875" style="42" customWidth="1"/>
    <col min="12557" max="12557" width="4.44140625" style="42" customWidth="1"/>
    <col min="12558" max="12558" width="5" style="42" customWidth="1"/>
    <col min="12559" max="12559" width="7.33203125" style="42" customWidth="1"/>
    <col min="12560" max="12790" width="9.109375" style="42"/>
    <col min="12791" max="12791" width="11.33203125" style="42" customWidth="1"/>
    <col min="12792" max="12792" width="2.33203125" style="42" customWidth="1"/>
    <col min="12793" max="12796" width="1.33203125" style="42" customWidth="1"/>
    <col min="12797" max="12797" width="0.88671875" style="42" customWidth="1"/>
    <col min="12798" max="12798" width="15.44140625" style="42" customWidth="1"/>
    <col min="12799" max="12799" width="0.88671875" style="42" customWidth="1"/>
    <col min="12800" max="12800" width="12.5546875" style="42" customWidth="1"/>
    <col min="12801" max="12801" width="4.44140625" style="42" customWidth="1"/>
    <col min="12802" max="12802" width="2.109375" style="42" customWidth="1"/>
    <col min="12803" max="12803" width="0.33203125" style="42" customWidth="1"/>
    <col min="12804" max="12804" width="0.5546875" style="42" customWidth="1"/>
    <col min="12805" max="12805" width="6.44140625" style="42" customWidth="1"/>
    <col min="12806" max="12806" width="3.109375" style="42" customWidth="1"/>
    <col min="12807" max="12808" width="1.5546875" style="42" customWidth="1"/>
    <col min="12809" max="12809" width="2.33203125" style="42" customWidth="1"/>
    <col min="12810" max="12810" width="9.109375" style="42"/>
    <col min="12811" max="12811" width="6.88671875" style="42" customWidth="1"/>
    <col min="12812" max="12812" width="1.5546875" style="42" customWidth="1"/>
    <col min="12813" max="12813" width="4.44140625" style="42" customWidth="1"/>
    <col min="12814" max="12814" width="5" style="42" customWidth="1"/>
    <col min="12815" max="12815" width="7.33203125" style="42" customWidth="1"/>
    <col min="12816" max="13046" width="9.109375" style="42"/>
    <col min="13047" max="13047" width="11.33203125" style="42" customWidth="1"/>
    <col min="13048" max="13048" width="2.33203125" style="42" customWidth="1"/>
    <col min="13049" max="13052" width="1.33203125" style="42" customWidth="1"/>
    <col min="13053" max="13053" width="0.88671875" style="42" customWidth="1"/>
    <col min="13054" max="13054" width="15.44140625" style="42" customWidth="1"/>
    <col min="13055" max="13055" width="0.88671875" style="42" customWidth="1"/>
    <col min="13056" max="13056" width="12.5546875" style="42" customWidth="1"/>
    <col min="13057" max="13057" width="4.44140625" style="42" customWidth="1"/>
    <col min="13058" max="13058" width="2.109375" style="42" customWidth="1"/>
    <col min="13059" max="13059" width="0.33203125" style="42" customWidth="1"/>
    <col min="13060" max="13060" width="0.5546875" style="42" customWidth="1"/>
    <col min="13061" max="13061" width="6.44140625" style="42" customWidth="1"/>
    <col min="13062" max="13062" width="3.109375" style="42" customWidth="1"/>
    <col min="13063" max="13064" width="1.5546875" style="42" customWidth="1"/>
    <col min="13065" max="13065" width="2.33203125" style="42" customWidth="1"/>
    <col min="13066" max="13066" width="9.109375" style="42"/>
    <col min="13067" max="13067" width="6.88671875" style="42" customWidth="1"/>
    <col min="13068" max="13068" width="1.5546875" style="42" customWidth="1"/>
    <col min="13069" max="13069" width="4.44140625" style="42" customWidth="1"/>
    <col min="13070" max="13070" width="5" style="42" customWidth="1"/>
    <col min="13071" max="13071" width="7.33203125" style="42" customWidth="1"/>
    <col min="13072" max="13302" width="9.109375" style="42"/>
    <col min="13303" max="13303" width="11.33203125" style="42" customWidth="1"/>
    <col min="13304" max="13304" width="2.33203125" style="42" customWidth="1"/>
    <col min="13305" max="13308" width="1.33203125" style="42" customWidth="1"/>
    <col min="13309" max="13309" width="0.88671875" style="42" customWidth="1"/>
    <col min="13310" max="13310" width="15.44140625" style="42" customWidth="1"/>
    <col min="13311" max="13311" width="0.88671875" style="42" customWidth="1"/>
    <col min="13312" max="13312" width="12.5546875" style="42" customWidth="1"/>
    <col min="13313" max="13313" width="4.44140625" style="42" customWidth="1"/>
    <col min="13314" max="13314" width="2.109375" style="42" customWidth="1"/>
    <col min="13315" max="13315" width="0.33203125" style="42" customWidth="1"/>
    <col min="13316" max="13316" width="0.5546875" style="42" customWidth="1"/>
    <col min="13317" max="13317" width="6.44140625" style="42" customWidth="1"/>
    <col min="13318" max="13318" width="3.109375" style="42" customWidth="1"/>
    <col min="13319" max="13320" width="1.5546875" style="42" customWidth="1"/>
    <col min="13321" max="13321" width="2.33203125" style="42" customWidth="1"/>
    <col min="13322" max="13322" width="9.109375" style="42"/>
    <col min="13323" max="13323" width="6.88671875" style="42" customWidth="1"/>
    <col min="13324" max="13324" width="1.5546875" style="42" customWidth="1"/>
    <col min="13325" max="13325" width="4.44140625" style="42" customWidth="1"/>
    <col min="13326" max="13326" width="5" style="42" customWidth="1"/>
    <col min="13327" max="13327" width="7.33203125" style="42" customWidth="1"/>
    <col min="13328" max="13558" width="9.109375" style="42"/>
    <col min="13559" max="13559" width="11.33203125" style="42" customWidth="1"/>
    <col min="13560" max="13560" width="2.33203125" style="42" customWidth="1"/>
    <col min="13561" max="13564" width="1.33203125" style="42" customWidth="1"/>
    <col min="13565" max="13565" width="0.88671875" style="42" customWidth="1"/>
    <col min="13566" max="13566" width="15.44140625" style="42" customWidth="1"/>
    <col min="13567" max="13567" width="0.88671875" style="42" customWidth="1"/>
    <col min="13568" max="13568" width="12.5546875" style="42" customWidth="1"/>
    <col min="13569" max="13569" width="4.44140625" style="42" customWidth="1"/>
    <col min="13570" max="13570" width="2.109375" style="42" customWidth="1"/>
    <col min="13571" max="13571" width="0.33203125" style="42" customWidth="1"/>
    <col min="13572" max="13572" width="0.5546875" style="42" customWidth="1"/>
    <col min="13573" max="13573" width="6.44140625" style="42" customWidth="1"/>
    <col min="13574" max="13574" width="3.109375" style="42" customWidth="1"/>
    <col min="13575" max="13576" width="1.5546875" style="42" customWidth="1"/>
    <col min="13577" max="13577" width="2.33203125" style="42" customWidth="1"/>
    <col min="13578" max="13578" width="9.109375" style="42"/>
    <col min="13579" max="13579" width="6.88671875" style="42" customWidth="1"/>
    <col min="13580" max="13580" width="1.5546875" style="42" customWidth="1"/>
    <col min="13581" max="13581" width="4.44140625" style="42" customWidth="1"/>
    <col min="13582" max="13582" width="5" style="42" customWidth="1"/>
    <col min="13583" max="13583" width="7.33203125" style="42" customWidth="1"/>
    <col min="13584" max="13814" width="9.109375" style="42"/>
    <col min="13815" max="13815" width="11.33203125" style="42" customWidth="1"/>
    <col min="13816" max="13816" width="2.33203125" style="42" customWidth="1"/>
    <col min="13817" max="13820" width="1.33203125" style="42" customWidth="1"/>
    <col min="13821" max="13821" width="0.88671875" style="42" customWidth="1"/>
    <col min="13822" max="13822" width="15.44140625" style="42" customWidth="1"/>
    <col min="13823" max="13823" width="0.88671875" style="42" customWidth="1"/>
    <col min="13824" max="13824" width="12.5546875" style="42" customWidth="1"/>
    <col min="13825" max="13825" width="4.44140625" style="42" customWidth="1"/>
    <col min="13826" max="13826" width="2.109375" style="42" customWidth="1"/>
    <col min="13827" max="13827" width="0.33203125" style="42" customWidth="1"/>
    <col min="13828" max="13828" width="0.5546875" style="42" customWidth="1"/>
    <col min="13829" max="13829" width="6.44140625" style="42" customWidth="1"/>
    <col min="13830" max="13830" width="3.109375" style="42" customWidth="1"/>
    <col min="13831" max="13832" width="1.5546875" style="42" customWidth="1"/>
    <col min="13833" max="13833" width="2.33203125" style="42" customWidth="1"/>
    <col min="13834" max="13834" width="9.109375" style="42"/>
    <col min="13835" max="13835" width="6.88671875" style="42" customWidth="1"/>
    <col min="13836" max="13836" width="1.5546875" style="42" customWidth="1"/>
    <col min="13837" max="13837" width="4.44140625" style="42" customWidth="1"/>
    <col min="13838" max="13838" width="5" style="42" customWidth="1"/>
    <col min="13839" max="13839" width="7.33203125" style="42" customWidth="1"/>
    <col min="13840" max="14070" width="9.109375" style="42"/>
    <col min="14071" max="14071" width="11.33203125" style="42" customWidth="1"/>
    <col min="14072" max="14072" width="2.33203125" style="42" customWidth="1"/>
    <col min="14073" max="14076" width="1.33203125" style="42" customWidth="1"/>
    <col min="14077" max="14077" width="0.88671875" style="42" customWidth="1"/>
    <col min="14078" max="14078" width="15.44140625" style="42" customWidth="1"/>
    <col min="14079" max="14079" width="0.88671875" style="42" customWidth="1"/>
    <col min="14080" max="14080" width="12.5546875" style="42" customWidth="1"/>
    <col min="14081" max="14081" width="4.44140625" style="42" customWidth="1"/>
    <col min="14082" max="14082" width="2.109375" style="42" customWidth="1"/>
    <col min="14083" max="14083" width="0.33203125" style="42" customWidth="1"/>
    <col min="14084" max="14084" width="0.5546875" style="42" customWidth="1"/>
    <col min="14085" max="14085" width="6.44140625" style="42" customWidth="1"/>
    <col min="14086" max="14086" width="3.109375" style="42" customWidth="1"/>
    <col min="14087" max="14088" width="1.5546875" style="42" customWidth="1"/>
    <col min="14089" max="14089" width="2.33203125" style="42" customWidth="1"/>
    <col min="14090" max="14090" width="9.109375" style="42"/>
    <col min="14091" max="14091" width="6.88671875" style="42" customWidth="1"/>
    <col min="14092" max="14092" width="1.5546875" style="42" customWidth="1"/>
    <col min="14093" max="14093" width="4.44140625" style="42" customWidth="1"/>
    <col min="14094" max="14094" width="5" style="42" customWidth="1"/>
    <col min="14095" max="14095" width="7.33203125" style="42" customWidth="1"/>
    <col min="14096" max="14326" width="9.109375" style="42"/>
    <col min="14327" max="14327" width="11.33203125" style="42" customWidth="1"/>
    <col min="14328" max="14328" width="2.33203125" style="42" customWidth="1"/>
    <col min="14329" max="14332" width="1.33203125" style="42" customWidth="1"/>
    <col min="14333" max="14333" width="0.88671875" style="42" customWidth="1"/>
    <col min="14334" max="14334" width="15.44140625" style="42" customWidth="1"/>
    <col min="14335" max="14335" width="0.88671875" style="42" customWidth="1"/>
    <col min="14336" max="14336" width="12.5546875" style="42" customWidth="1"/>
    <col min="14337" max="14337" width="4.44140625" style="42" customWidth="1"/>
    <col min="14338" max="14338" width="2.109375" style="42" customWidth="1"/>
    <col min="14339" max="14339" width="0.33203125" style="42" customWidth="1"/>
    <col min="14340" max="14340" width="0.5546875" style="42" customWidth="1"/>
    <col min="14341" max="14341" width="6.44140625" style="42" customWidth="1"/>
    <col min="14342" max="14342" width="3.109375" style="42" customWidth="1"/>
    <col min="14343" max="14344" width="1.5546875" style="42" customWidth="1"/>
    <col min="14345" max="14345" width="2.33203125" style="42" customWidth="1"/>
    <col min="14346" max="14346" width="9.109375" style="42"/>
    <col min="14347" max="14347" width="6.88671875" style="42" customWidth="1"/>
    <col min="14348" max="14348" width="1.5546875" style="42" customWidth="1"/>
    <col min="14349" max="14349" width="4.44140625" style="42" customWidth="1"/>
    <col min="14350" max="14350" width="5" style="42" customWidth="1"/>
    <col min="14351" max="14351" width="7.33203125" style="42" customWidth="1"/>
    <col min="14352" max="14582" width="9.109375" style="42"/>
    <col min="14583" max="14583" width="11.33203125" style="42" customWidth="1"/>
    <col min="14584" max="14584" width="2.33203125" style="42" customWidth="1"/>
    <col min="14585" max="14588" width="1.33203125" style="42" customWidth="1"/>
    <col min="14589" max="14589" width="0.88671875" style="42" customWidth="1"/>
    <col min="14590" max="14590" width="15.44140625" style="42" customWidth="1"/>
    <col min="14591" max="14591" width="0.88671875" style="42" customWidth="1"/>
    <col min="14592" max="14592" width="12.5546875" style="42" customWidth="1"/>
    <col min="14593" max="14593" width="4.44140625" style="42" customWidth="1"/>
    <col min="14594" max="14594" width="2.109375" style="42" customWidth="1"/>
    <col min="14595" max="14595" width="0.33203125" style="42" customWidth="1"/>
    <col min="14596" max="14596" width="0.5546875" style="42" customWidth="1"/>
    <col min="14597" max="14597" width="6.44140625" style="42" customWidth="1"/>
    <col min="14598" max="14598" width="3.109375" style="42" customWidth="1"/>
    <col min="14599" max="14600" width="1.5546875" style="42" customWidth="1"/>
    <col min="14601" max="14601" width="2.33203125" style="42" customWidth="1"/>
    <col min="14602" max="14602" width="9.109375" style="42"/>
    <col min="14603" max="14603" width="6.88671875" style="42" customWidth="1"/>
    <col min="14604" max="14604" width="1.5546875" style="42" customWidth="1"/>
    <col min="14605" max="14605" width="4.44140625" style="42" customWidth="1"/>
    <col min="14606" max="14606" width="5" style="42" customWidth="1"/>
    <col min="14607" max="14607" width="7.33203125" style="42" customWidth="1"/>
    <col min="14608" max="14838" width="9.109375" style="42"/>
    <col min="14839" max="14839" width="11.33203125" style="42" customWidth="1"/>
    <col min="14840" max="14840" width="2.33203125" style="42" customWidth="1"/>
    <col min="14841" max="14844" width="1.33203125" style="42" customWidth="1"/>
    <col min="14845" max="14845" width="0.88671875" style="42" customWidth="1"/>
    <col min="14846" max="14846" width="15.44140625" style="42" customWidth="1"/>
    <col min="14847" max="14847" width="0.88671875" style="42" customWidth="1"/>
    <col min="14848" max="14848" width="12.5546875" style="42" customWidth="1"/>
    <col min="14849" max="14849" width="4.44140625" style="42" customWidth="1"/>
    <col min="14850" max="14850" width="2.109375" style="42" customWidth="1"/>
    <col min="14851" max="14851" width="0.33203125" style="42" customWidth="1"/>
    <col min="14852" max="14852" width="0.5546875" style="42" customWidth="1"/>
    <col min="14853" max="14853" width="6.44140625" style="42" customWidth="1"/>
    <col min="14854" max="14854" width="3.109375" style="42" customWidth="1"/>
    <col min="14855" max="14856" width="1.5546875" style="42" customWidth="1"/>
    <col min="14857" max="14857" width="2.33203125" style="42" customWidth="1"/>
    <col min="14858" max="14858" width="9.109375" style="42"/>
    <col min="14859" max="14859" width="6.88671875" style="42" customWidth="1"/>
    <col min="14860" max="14860" width="1.5546875" style="42" customWidth="1"/>
    <col min="14861" max="14861" width="4.44140625" style="42" customWidth="1"/>
    <col min="14862" max="14862" width="5" style="42" customWidth="1"/>
    <col min="14863" max="14863" width="7.33203125" style="42" customWidth="1"/>
    <col min="14864" max="15094" width="9.109375" style="42"/>
    <col min="15095" max="15095" width="11.33203125" style="42" customWidth="1"/>
    <col min="15096" max="15096" width="2.33203125" style="42" customWidth="1"/>
    <col min="15097" max="15100" width="1.33203125" style="42" customWidth="1"/>
    <col min="15101" max="15101" width="0.88671875" style="42" customWidth="1"/>
    <col min="15102" max="15102" width="15.44140625" style="42" customWidth="1"/>
    <col min="15103" max="15103" width="0.88671875" style="42" customWidth="1"/>
    <col min="15104" max="15104" width="12.5546875" style="42" customWidth="1"/>
    <col min="15105" max="15105" width="4.44140625" style="42" customWidth="1"/>
    <col min="15106" max="15106" width="2.109375" style="42" customWidth="1"/>
    <col min="15107" max="15107" width="0.33203125" style="42" customWidth="1"/>
    <col min="15108" max="15108" width="0.5546875" style="42" customWidth="1"/>
    <col min="15109" max="15109" width="6.44140625" style="42" customWidth="1"/>
    <col min="15110" max="15110" width="3.109375" style="42" customWidth="1"/>
    <col min="15111" max="15112" width="1.5546875" style="42" customWidth="1"/>
    <col min="15113" max="15113" width="2.33203125" style="42" customWidth="1"/>
    <col min="15114" max="15114" width="9.109375" style="42"/>
    <col min="15115" max="15115" width="6.88671875" style="42" customWidth="1"/>
    <col min="15116" max="15116" width="1.5546875" style="42" customWidth="1"/>
    <col min="15117" max="15117" width="4.44140625" style="42" customWidth="1"/>
    <col min="15118" max="15118" width="5" style="42" customWidth="1"/>
    <col min="15119" max="15119" width="7.33203125" style="42" customWidth="1"/>
    <col min="15120" max="15350" width="9.109375" style="42"/>
    <col min="15351" max="15351" width="11.33203125" style="42" customWidth="1"/>
    <col min="15352" max="15352" width="2.33203125" style="42" customWidth="1"/>
    <col min="15353" max="15356" width="1.33203125" style="42" customWidth="1"/>
    <col min="15357" max="15357" width="0.88671875" style="42" customWidth="1"/>
    <col min="15358" max="15358" width="15.44140625" style="42" customWidth="1"/>
    <col min="15359" max="15359" width="0.88671875" style="42" customWidth="1"/>
    <col min="15360" max="15360" width="12.5546875" style="42" customWidth="1"/>
    <col min="15361" max="15361" width="4.44140625" style="42" customWidth="1"/>
    <col min="15362" max="15362" width="2.109375" style="42" customWidth="1"/>
    <col min="15363" max="15363" width="0.33203125" style="42" customWidth="1"/>
    <col min="15364" max="15364" width="0.5546875" style="42" customWidth="1"/>
    <col min="15365" max="15365" width="6.44140625" style="42" customWidth="1"/>
    <col min="15366" max="15366" width="3.109375" style="42" customWidth="1"/>
    <col min="15367" max="15368" width="1.5546875" style="42" customWidth="1"/>
    <col min="15369" max="15369" width="2.33203125" style="42" customWidth="1"/>
    <col min="15370" max="15370" width="9.109375" style="42"/>
    <col min="15371" max="15371" width="6.88671875" style="42" customWidth="1"/>
    <col min="15372" max="15372" width="1.5546875" style="42" customWidth="1"/>
    <col min="15373" max="15373" width="4.44140625" style="42" customWidth="1"/>
    <col min="15374" max="15374" width="5" style="42" customWidth="1"/>
    <col min="15375" max="15375" width="7.33203125" style="42" customWidth="1"/>
    <col min="15376" max="15606" width="9.109375" style="42"/>
    <col min="15607" max="15607" width="11.33203125" style="42" customWidth="1"/>
    <col min="15608" max="15608" width="2.33203125" style="42" customWidth="1"/>
    <col min="15609" max="15612" width="1.33203125" style="42" customWidth="1"/>
    <col min="15613" max="15613" width="0.88671875" style="42" customWidth="1"/>
    <col min="15614" max="15614" width="15.44140625" style="42" customWidth="1"/>
    <col min="15615" max="15615" width="0.88671875" style="42" customWidth="1"/>
    <col min="15616" max="15616" width="12.5546875" style="42" customWidth="1"/>
    <col min="15617" max="15617" width="4.44140625" style="42" customWidth="1"/>
    <col min="15618" max="15618" width="2.109375" style="42" customWidth="1"/>
    <col min="15619" max="15619" width="0.33203125" style="42" customWidth="1"/>
    <col min="15620" max="15620" width="0.5546875" style="42" customWidth="1"/>
    <col min="15621" max="15621" width="6.44140625" style="42" customWidth="1"/>
    <col min="15622" max="15622" width="3.109375" style="42" customWidth="1"/>
    <col min="15623" max="15624" width="1.5546875" style="42" customWidth="1"/>
    <col min="15625" max="15625" width="2.33203125" style="42" customWidth="1"/>
    <col min="15626" max="15626" width="9.109375" style="42"/>
    <col min="15627" max="15627" width="6.88671875" style="42" customWidth="1"/>
    <col min="15628" max="15628" width="1.5546875" style="42" customWidth="1"/>
    <col min="15629" max="15629" width="4.44140625" style="42" customWidth="1"/>
    <col min="15630" max="15630" width="5" style="42" customWidth="1"/>
    <col min="15631" max="15631" width="7.33203125" style="42" customWidth="1"/>
    <col min="15632" max="15862" width="9.109375" style="42"/>
    <col min="15863" max="15863" width="11.33203125" style="42" customWidth="1"/>
    <col min="15864" max="15864" width="2.33203125" style="42" customWidth="1"/>
    <col min="15865" max="15868" width="1.33203125" style="42" customWidth="1"/>
    <col min="15869" max="15869" width="0.88671875" style="42" customWidth="1"/>
    <col min="15870" max="15870" width="15.44140625" style="42" customWidth="1"/>
    <col min="15871" max="15871" width="0.88671875" style="42" customWidth="1"/>
    <col min="15872" max="15872" width="12.5546875" style="42" customWidth="1"/>
    <col min="15873" max="15873" width="4.44140625" style="42" customWidth="1"/>
    <col min="15874" max="15874" width="2.109375" style="42" customWidth="1"/>
    <col min="15875" max="15875" width="0.33203125" style="42" customWidth="1"/>
    <col min="15876" max="15876" width="0.5546875" style="42" customWidth="1"/>
    <col min="15877" max="15877" width="6.44140625" style="42" customWidth="1"/>
    <col min="15878" max="15878" width="3.109375" style="42" customWidth="1"/>
    <col min="15879" max="15880" width="1.5546875" style="42" customWidth="1"/>
    <col min="15881" max="15881" width="2.33203125" style="42" customWidth="1"/>
    <col min="15882" max="15882" width="9.109375" style="42"/>
    <col min="15883" max="15883" width="6.88671875" style="42" customWidth="1"/>
    <col min="15884" max="15884" width="1.5546875" style="42" customWidth="1"/>
    <col min="15885" max="15885" width="4.44140625" style="42" customWidth="1"/>
    <col min="15886" max="15886" width="5" style="42" customWidth="1"/>
    <col min="15887" max="15887" width="7.33203125" style="42" customWidth="1"/>
    <col min="15888" max="16118" width="9.109375" style="42"/>
    <col min="16119" max="16119" width="11.33203125" style="42" customWidth="1"/>
    <col min="16120" max="16120" width="2.33203125" style="42" customWidth="1"/>
    <col min="16121" max="16124" width="1.33203125" style="42" customWidth="1"/>
    <col min="16125" max="16125" width="0.88671875" style="42" customWidth="1"/>
    <col min="16126" max="16126" width="15.44140625" style="42" customWidth="1"/>
    <col min="16127" max="16127" width="0.88671875" style="42" customWidth="1"/>
    <col min="16128" max="16128" width="12.5546875" style="42" customWidth="1"/>
    <col min="16129" max="16129" width="4.44140625" style="42" customWidth="1"/>
    <col min="16130" max="16130" width="2.109375" style="42" customWidth="1"/>
    <col min="16131" max="16131" width="0.33203125" style="42" customWidth="1"/>
    <col min="16132" max="16132" width="0.5546875" style="42" customWidth="1"/>
    <col min="16133" max="16133" width="6.44140625" style="42" customWidth="1"/>
    <col min="16134" max="16134" width="3.109375" style="42" customWidth="1"/>
    <col min="16135" max="16136" width="1.5546875" style="42" customWidth="1"/>
    <col min="16137" max="16137" width="2.33203125" style="42" customWidth="1"/>
    <col min="16138" max="16138" width="9.109375" style="42"/>
    <col min="16139" max="16139" width="6.88671875" style="42" customWidth="1"/>
    <col min="16140" max="16140" width="1.5546875" style="42" customWidth="1"/>
    <col min="16141" max="16141" width="4.44140625" style="42" customWidth="1"/>
    <col min="16142" max="16142" width="5" style="42" customWidth="1"/>
    <col min="16143" max="16143" width="7.33203125" style="42" customWidth="1"/>
    <col min="16144" max="16384" width="9.109375" style="42"/>
  </cols>
  <sheetData>
    <row r="1" spans="1:16" ht="11.4" customHeight="1" x14ac:dyDescent="0.3">
      <c r="A1" s="205" t="s">
        <v>326</v>
      </c>
      <c r="B1" s="297" t="s">
        <v>327</v>
      </c>
      <c r="C1" s="298"/>
      <c r="D1" s="298"/>
      <c r="E1" s="298"/>
      <c r="F1" s="298"/>
      <c r="G1" s="298"/>
      <c r="H1" s="298"/>
      <c r="I1" s="298"/>
      <c r="J1" s="298"/>
      <c r="K1" s="298"/>
      <c r="L1" s="45" t="s">
        <v>328</v>
      </c>
      <c r="M1" s="45" t="s">
        <v>329</v>
      </c>
      <c r="N1" s="45" t="s">
        <v>330</v>
      </c>
      <c r="O1" s="45" t="s">
        <v>331</v>
      </c>
      <c r="P1" s="45"/>
    </row>
    <row r="2" spans="1:16" ht="9.9" customHeight="1" x14ac:dyDescent="0.3">
      <c r="A2" s="206" t="s">
        <v>333</v>
      </c>
      <c r="B2" s="311" t="s">
        <v>334</v>
      </c>
      <c r="C2" s="312"/>
      <c r="D2" s="312"/>
      <c r="E2" s="312"/>
      <c r="F2" s="312"/>
      <c r="G2" s="312"/>
      <c r="H2" s="312"/>
      <c r="I2" s="312"/>
      <c r="J2" s="312"/>
      <c r="K2" s="312"/>
      <c r="L2" s="286">
        <v>23796603.710000001</v>
      </c>
      <c r="M2" s="286">
        <v>22011259.98</v>
      </c>
      <c r="N2" s="286">
        <v>21632442.239999998</v>
      </c>
      <c r="O2" s="286">
        <v>24175421.449999999</v>
      </c>
      <c r="P2" s="286"/>
    </row>
    <row r="3" spans="1:16" ht="9.9" customHeight="1" x14ac:dyDescent="0.3">
      <c r="A3" s="206" t="s">
        <v>335</v>
      </c>
      <c r="B3" s="202" t="s">
        <v>336</v>
      </c>
      <c r="C3" s="299" t="s">
        <v>337</v>
      </c>
      <c r="D3" s="300"/>
      <c r="E3" s="300"/>
      <c r="F3" s="300"/>
      <c r="G3" s="300"/>
      <c r="H3" s="300"/>
      <c r="I3" s="300"/>
      <c r="J3" s="300"/>
      <c r="K3" s="300"/>
      <c r="L3" s="46">
        <v>11373628.220000001</v>
      </c>
      <c r="M3" s="46">
        <v>4521301.54</v>
      </c>
      <c r="N3" s="46">
        <v>4293000.63</v>
      </c>
      <c r="O3" s="46">
        <v>11601929.130000001</v>
      </c>
      <c r="P3" s="46"/>
    </row>
    <row r="4" spans="1:16" ht="9.9" customHeight="1" x14ac:dyDescent="0.3">
      <c r="A4" s="206" t="s">
        <v>338</v>
      </c>
      <c r="B4" s="291" t="s">
        <v>336</v>
      </c>
      <c r="C4" s="292"/>
      <c r="D4" s="299" t="s">
        <v>339</v>
      </c>
      <c r="E4" s="300"/>
      <c r="F4" s="300"/>
      <c r="G4" s="300"/>
      <c r="H4" s="300"/>
      <c r="I4" s="300"/>
      <c r="J4" s="300"/>
      <c r="K4" s="300"/>
      <c r="L4" s="46">
        <v>11233899.869999999</v>
      </c>
      <c r="M4" s="46">
        <v>4342705.46</v>
      </c>
      <c r="N4" s="46">
        <v>4088111.42</v>
      </c>
      <c r="O4" s="46">
        <v>11488493.91</v>
      </c>
      <c r="P4" s="46"/>
    </row>
    <row r="5" spans="1:16" ht="9.9" customHeight="1" x14ac:dyDescent="0.3">
      <c r="A5" s="206" t="s">
        <v>340</v>
      </c>
      <c r="B5" s="291" t="s">
        <v>336</v>
      </c>
      <c r="C5" s="292"/>
      <c r="D5" s="292"/>
      <c r="E5" s="299" t="s">
        <v>339</v>
      </c>
      <c r="F5" s="300"/>
      <c r="G5" s="300"/>
      <c r="H5" s="300"/>
      <c r="I5" s="300"/>
      <c r="J5" s="300"/>
      <c r="K5" s="300"/>
      <c r="L5" s="46">
        <v>11233899.869999999</v>
      </c>
      <c r="M5" s="46">
        <v>4342705.46</v>
      </c>
      <c r="N5" s="46">
        <v>4088111.42</v>
      </c>
      <c r="O5" s="46">
        <v>11488493.91</v>
      </c>
      <c r="P5" s="46"/>
    </row>
    <row r="6" spans="1:16" ht="9.9" customHeight="1" x14ac:dyDescent="0.3">
      <c r="A6" s="206" t="s">
        <v>341</v>
      </c>
      <c r="B6" s="291" t="s">
        <v>336</v>
      </c>
      <c r="C6" s="292"/>
      <c r="D6" s="292"/>
      <c r="E6" s="292"/>
      <c r="F6" s="299" t="s">
        <v>342</v>
      </c>
      <c r="G6" s="300"/>
      <c r="H6" s="300"/>
      <c r="I6" s="300"/>
      <c r="J6" s="300"/>
      <c r="K6" s="300"/>
      <c r="L6" s="46">
        <v>4000</v>
      </c>
      <c r="M6" s="46">
        <v>6082.1</v>
      </c>
      <c r="N6" s="46">
        <v>6082.1</v>
      </c>
      <c r="O6" s="46">
        <v>4000</v>
      </c>
      <c r="P6" s="46"/>
    </row>
    <row r="7" spans="1:16" ht="9.9" customHeight="1" x14ac:dyDescent="0.3">
      <c r="A7" s="207" t="s">
        <v>343</v>
      </c>
      <c r="B7" s="291" t="s">
        <v>336</v>
      </c>
      <c r="C7" s="292"/>
      <c r="D7" s="292"/>
      <c r="E7" s="292"/>
      <c r="F7" s="292"/>
      <c r="G7" s="301" t="s">
        <v>344</v>
      </c>
      <c r="H7" s="302"/>
      <c r="I7" s="302"/>
      <c r="J7" s="302"/>
      <c r="K7" s="302"/>
      <c r="L7" s="47">
        <v>2000</v>
      </c>
      <c r="M7" s="47">
        <v>6082.1</v>
      </c>
      <c r="N7" s="47">
        <v>6082.1</v>
      </c>
      <c r="O7" s="47">
        <v>2000</v>
      </c>
      <c r="P7" s="47"/>
    </row>
    <row r="8" spans="1:16" ht="9.9" customHeight="1" x14ac:dyDescent="0.3">
      <c r="A8" s="207" t="s">
        <v>345</v>
      </c>
      <c r="B8" s="291" t="s">
        <v>336</v>
      </c>
      <c r="C8" s="292"/>
      <c r="D8" s="292"/>
      <c r="E8" s="292"/>
      <c r="F8" s="292"/>
      <c r="G8" s="301" t="s">
        <v>346</v>
      </c>
      <c r="H8" s="302"/>
      <c r="I8" s="302"/>
      <c r="J8" s="302"/>
      <c r="K8" s="302"/>
      <c r="L8" s="47">
        <v>2000</v>
      </c>
      <c r="M8" s="47">
        <v>0</v>
      </c>
      <c r="N8" s="47">
        <v>0</v>
      </c>
      <c r="O8" s="47">
        <v>2000</v>
      </c>
      <c r="P8" s="47"/>
    </row>
    <row r="9" spans="1:16" ht="9.9" customHeight="1" x14ac:dyDescent="0.3">
      <c r="A9" s="30" t="s">
        <v>336</v>
      </c>
      <c r="B9" s="291" t="s">
        <v>336</v>
      </c>
      <c r="C9" s="292"/>
      <c r="D9" s="292"/>
      <c r="E9" s="292"/>
      <c r="F9" s="292"/>
      <c r="G9" s="31" t="s">
        <v>336</v>
      </c>
      <c r="H9" s="32"/>
      <c r="I9" s="32"/>
      <c r="J9" s="32"/>
      <c r="K9" s="32"/>
      <c r="L9" s="48"/>
      <c r="M9" s="48"/>
      <c r="N9" s="48"/>
      <c r="O9" s="48"/>
      <c r="P9" s="48"/>
    </row>
    <row r="10" spans="1:16" ht="9.9" customHeight="1" x14ac:dyDescent="0.3">
      <c r="A10" s="206" t="s">
        <v>347</v>
      </c>
      <c r="B10" s="291" t="s">
        <v>336</v>
      </c>
      <c r="C10" s="292"/>
      <c r="D10" s="292"/>
      <c r="E10" s="292"/>
      <c r="F10" s="299" t="s">
        <v>348</v>
      </c>
      <c r="G10" s="300"/>
      <c r="H10" s="300"/>
      <c r="I10" s="300"/>
      <c r="J10" s="300"/>
      <c r="K10" s="300"/>
      <c r="L10" s="46">
        <v>12664.58</v>
      </c>
      <c r="M10" s="46">
        <v>2816444.54</v>
      </c>
      <c r="N10" s="46">
        <v>2821980.2</v>
      </c>
      <c r="O10" s="46">
        <v>7128.92</v>
      </c>
      <c r="P10" s="46"/>
    </row>
    <row r="11" spans="1:16" ht="9.9" customHeight="1" x14ac:dyDescent="0.3">
      <c r="A11" s="207" t="s">
        <v>349</v>
      </c>
      <c r="B11" s="291" t="s">
        <v>336</v>
      </c>
      <c r="C11" s="292"/>
      <c r="D11" s="292"/>
      <c r="E11" s="292"/>
      <c r="F11" s="292"/>
      <c r="G11" s="301" t="s">
        <v>350</v>
      </c>
      <c r="H11" s="302"/>
      <c r="I11" s="302"/>
      <c r="J11" s="302"/>
      <c r="K11" s="302"/>
      <c r="L11" s="47">
        <v>0</v>
      </c>
      <c r="M11" s="47">
        <v>2641522.71</v>
      </c>
      <c r="N11" s="47">
        <v>2641522.71</v>
      </c>
      <c r="O11" s="47">
        <v>0</v>
      </c>
      <c r="P11" s="47"/>
    </row>
    <row r="12" spans="1:16" ht="9.9" customHeight="1" x14ac:dyDescent="0.3">
      <c r="A12" s="207" t="s">
        <v>351</v>
      </c>
      <c r="B12" s="291" t="s">
        <v>336</v>
      </c>
      <c r="C12" s="292"/>
      <c r="D12" s="292"/>
      <c r="E12" s="292"/>
      <c r="F12" s="292"/>
      <c r="G12" s="301" t="s">
        <v>352</v>
      </c>
      <c r="H12" s="302"/>
      <c r="I12" s="302"/>
      <c r="J12" s="302"/>
      <c r="K12" s="302"/>
      <c r="L12" s="47">
        <v>4.42</v>
      </c>
      <c r="M12" s="47">
        <v>0</v>
      </c>
      <c r="N12" s="47">
        <v>0</v>
      </c>
      <c r="O12" s="47">
        <v>4.42</v>
      </c>
      <c r="P12" s="47"/>
    </row>
    <row r="13" spans="1:16" ht="9.9" customHeight="1" x14ac:dyDescent="0.3">
      <c r="A13" s="207" t="s">
        <v>355</v>
      </c>
      <c r="B13" s="291" t="s">
        <v>336</v>
      </c>
      <c r="C13" s="292"/>
      <c r="D13" s="292"/>
      <c r="E13" s="292"/>
      <c r="F13" s="292"/>
      <c r="G13" s="301" t="s">
        <v>356</v>
      </c>
      <c r="H13" s="302"/>
      <c r="I13" s="302"/>
      <c r="J13" s="302"/>
      <c r="K13" s="302"/>
      <c r="L13" s="47">
        <v>12660.16</v>
      </c>
      <c r="M13" s="47">
        <v>174921.83</v>
      </c>
      <c r="N13" s="47">
        <v>180457.49</v>
      </c>
      <c r="O13" s="47">
        <v>7124.5</v>
      </c>
      <c r="P13" s="47"/>
    </row>
    <row r="14" spans="1:16" ht="9.9" customHeight="1" x14ac:dyDescent="0.3">
      <c r="A14" s="30" t="s">
        <v>336</v>
      </c>
      <c r="B14" s="291" t="s">
        <v>336</v>
      </c>
      <c r="C14" s="292"/>
      <c r="D14" s="292"/>
      <c r="E14" s="292"/>
      <c r="F14" s="292"/>
      <c r="G14" s="31" t="s">
        <v>336</v>
      </c>
      <c r="H14" s="32"/>
      <c r="I14" s="32"/>
      <c r="J14" s="32"/>
      <c r="K14" s="32"/>
      <c r="L14" s="48"/>
      <c r="M14" s="48"/>
      <c r="N14" s="48"/>
      <c r="O14" s="48"/>
      <c r="P14" s="48"/>
    </row>
    <row r="15" spans="1:16" ht="9.9" customHeight="1" x14ac:dyDescent="0.3">
      <c r="A15" s="206" t="s">
        <v>357</v>
      </c>
      <c r="B15" s="291" t="s">
        <v>336</v>
      </c>
      <c r="C15" s="292"/>
      <c r="D15" s="292"/>
      <c r="E15" s="292"/>
      <c r="F15" s="299" t="s">
        <v>358</v>
      </c>
      <c r="G15" s="300"/>
      <c r="H15" s="300"/>
      <c r="I15" s="300"/>
      <c r="J15" s="300"/>
      <c r="K15" s="300"/>
      <c r="L15" s="46">
        <v>586758.73</v>
      </c>
      <c r="M15" s="46">
        <v>0</v>
      </c>
      <c r="N15" s="46">
        <v>33.729999999999997</v>
      </c>
      <c r="O15" s="46">
        <v>586725</v>
      </c>
      <c r="P15" s="46"/>
    </row>
    <row r="16" spans="1:16" ht="9.9" customHeight="1" x14ac:dyDescent="0.3">
      <c r="A16" s="207" t="s">
        <v>1071</v>
      </c>
      <c r="B16" s="291" t="s">
        <v>336</v>
      </c>
      <c r="C16" s="292"/>
      <c r="D16" s="292"/>
      <c r="E16" s="292"/>
      <c r="F16" s="292"/>
      <c r="G16" s="301" t="s">
        <v>1072</v>
      </c>
      <c r="H16" s="302"/>
      <c r="I16" s="302"/>
      <c r="J16" s="302"/>
      <c r="K16" s="302"/>
      <c r="L16" s="47">
        <v>32.72</v>
      </c>
      <c r="M16" s="47">
        <v>0</v>
      </c>
      <c r="N16" s="47">
        <v>32.72</v>
      </c>
      <c r="O16" s="47">
        <v>0</v>
      </c>
      <c r="P16" s="47"/>
    </row>
    <row r="17" spans="1:16" ht="9.9" customHeight="1" x14ac:dyDescent="0.3">
      <c r="A17" s="207" t="s">
        <v>1073</v>
      </c>
      <c r="B17" s="291" t="s">
        <v>336</v>
      </c>
      <c r="C17" s="292"/>
      <c r="D17" s="292"/>
      <c r="E17" s="292"/>
      <c r="F17" s="292"/>
      <c r="G17" s="301" t="s">
        <v>1074</v>
      </c>
      <c r="H17" s="302"/>
      <c r="I17" s="302"/>
      <c r="J17" s="302"/>
      <c r="K17" s="302"/>
      <c r="L17" s="47">
        <v>1.01</v>
      </c>
      <c r="M17" s="47">
        <v>0</v>
      </c>
      <c r="N17" s="47">
        <v>1.01</v>
      </c>
      <c r="O17" s="47">
        <v>0</v>
      </c>
      <c r="P17" s="47"/>
    </row>
    <row r="18" spans="1:16" ht="9.9" customHeight="1" x14ac:dyDescent="0.3">
      <c r="A18" s="207" t="s">
        <v>1057</v>
      </c>
      <c r="B18" s="291" t="s">
        <v>336</v>
      </c>
      <c r="C18" s="292"/>
      <c r="D18" s="292"/>
      <c r="E18" s="292"/>
      <c r="F18" s="292"/>
      <c r="G18" s="301" t="s">
        <v>1058</v>
      </c>
      <c r="H18" s="302"/>
      <c r="I18" s="302"/>
      <c r="J18" s="302"/>
      <c r="K18" s="302"/>
      <c r="L18" s="47">
        <v>586725</v>
      </c>
      <c r="M18" s="47">
        <v>0</v>
      </c>
      <c r="N18" s="47">
        <v>0</v>
      </c>
      <c r="O18" s="47">
        <v>586725</v>
      </c>
      <c r="P18" s="47"/>
    </row>
    <row r="19" spans="1:16" ht="9.9" customHeight="1" x14ac:dyDescent="0.3">
      <c r="A19" s="30" t="s">
        <v>336</v>
      </c>
      <c r="B19" s="291" t="s">
        <v>336</v>
      </c>
      <c r="C19" s="292"/>
      <c r="D19" s="292"/>
      <c r="E19" s="292"/>
      <c r="F19" s="292"/>
      <c r="G19" s="31" t="s">
        <v>336</v>
      </c>
      <c r="H19" s="32"/>
      <c r="I19" s="32"/>
      <c r="J19" s="32"/>
      <c r="K19" s="32"/>
      <c r="L19" s="48"/>
      <c r="M19" s="48"/>
      <c r="N19" s="48"/>
      <c r="O19" s="48"/>
      <c r="P19" s="48"/>
    </row>
    <row r="20" spans="1:16" ht="9.9" customHeight="1" x14ac:dyDescent="0.3">
      <c r="A20" s="206" t="s">
        <v>365</v>
      </c>
      <c r="B20" s="291" t="s">
        <v>336</v>
      </c>
      <c r="C20" s="292"/>
      <c r="D20" s="292"/>
      <c r="E20" s="292"/>
      <c r="F20" s="299" t="s">
        <v>366</v>
      </c>
      <c r="G20" s="300"/>
      <c r="H20" s="300"/>
      <c r="I20" s="300"/>
      <c r="J20" s="300"/>
      <c r="K20" s="300"/>
      <c r="L20" s="46">
        <v>10630476.560000001</v>
      </c>
      <c r="M20" s="46">
        <v>1519743.62</v>
      </c>
      <c r="N20" s="46">
        <v>1259580.19</v>
      </c>
      <c r="O20" s="46">
        <v>10890639.99</v>
      </c>
      <c r="P20" s="46"/>
    </row>
    <row r="21" spans="1:16" ht="9.9" customHeight="1" x14ac:dyDescent="0.3">
      <c r="A21" s="207" t="s">
        <v>367</v>
      </c>
      <c r="B21" s="291" t="s">
        <v>336</v>
      </c>
      <c r="C21" s="292"/>
      <c r="D21" s="292"/>
      <c r="E21" s="292"/>
      <c r="F21" s="292"/>
      <c r="G21" s="301" t="s">
        <v>368</v>
      </c>
      <c r="H21" s="302"/>
      <c r="I21" s="302"/>
      <c r="J21" s="302"/>
      <c r="K21" s="302"/>
      <c r="L21" s="47">
        <v>3804619.28</v>
      </c>
      <c r="M21" s="47">
        <v>1323415.58</v>
      </c>
      <c r="N21" s="47">
        <v>1259580.19</v>
      </c>
      <c r="O21" s="47">
        <v>3868454.67</v>
      </c>
      <c r="P21" s="47"/>
    </row>
    <row r="22" spans="1:16" ht="9.9" customHeight="1" x14ac:dyDescent="0.3">
      <c r="A22" s="207" t="s">
        <v>369</v>
      </c>
      <c r="B22" s="291" t="s">
        <v>336</v>
      </c>
      <c r="C22" s="292"/>
      <c r="D22" s="292"/>
      <c r="E22" s="292"/>
      <c r="F22" s="292"/>
      <c r="G22" s="301" t="s">
        <v>370</v>
      </c>
      <c r="H22" s="302"/>
      <c r="I22" s="302"/>
      <c r="J22" s="302"/>
      <c r="K22" s="302"/>
      <c r="L22" s="47">
        <v>886466.45</v>
      </c>
      <c r="M22" s="47">
        <v>2216.7199999999998</v>
      </c>
      <c r="N22" s="47">
        <v>0</v>
      </c>
      <c r="O22" s="47">
        <v>888683.17</v>
      </c>
      <c r="P22" s="47"/>
    </row>
    <row r="23" spans="1:16" ht="9.9" customHeight="1" x14ac:dyDescent="0.3">
      <c r="A23" s="207" t="s">
        <v>371</v>
      </c>
      <c r="B23" s="291" t="s">
        <v>336</v>
      </c>
      <c r="C23" s="292"/>
      <c r="D23" s="292"/>
      <c r="E23" s="292"/>
      <c r="F23" s="292"/>
      <c r="G23" s="301" t="s">
        <v>372</v>
      </c>
      <c r="H23" s="302"/>
      <c r="I23" s="302"/>
      <c r="J23" s="302"/>
      <c r="K23" s="302"/>
      <c r="L23" s="47">
        <v>5332333.92</v>
      </c>
      <c r="M23" s="47">
        <v>192593.29</v>
      </c>
      <c r="N23" s="47">
        <v>0</v>
      </c>
      <c r="O23" s="47">
        <v>5524927.21</v>
      </c>
      <c r="P23" s="47"/>
    </row>
    <row r="24" spans="1:16" ht="9.9" customHeight="1" x14ac:dyDescent="0.3">
      <c r="A24" s="207" t="s">
        <v>373</v>
      </c>
      <c r="B24" s="291" t="s">
        <v>336</v>
      </c>
      <c r="C24" s="292"/>
      <c r="D24" s="292"/>
      <c r="E24" s="292"/>
      <c r="F24" s="292"/>
      <c r="G24" s="301" t="s">
        <v>374</v>
      </c>
      <c r="H24" s="302"/>
      <c r="I24" s="302"/>
      <c r="J24" s="302"/>
      <c r="K24" s="302"/>
      <c r="L24" s="47">
        <v>607056.91</v>
      </c>
      <c r="M24" s="47">
        <v>1518.03</v>
      </c>
      <c r="N24" s="47">
        <v>0</v>
      </c>
      <c r="O24" s="47">
        <v>608574.93999999994</v>
      </c>
      <c r="P24" s="47"/>
    </row>
    <row r="25" spans="1:16" ht="9.9" customHeight="1" x14ac:dyDescent="0.3">
      <c r="A25" s="30" t="s">
        <v>336</v>
      </c>
      <c r="B25" s="291" t="s">
        <v>336</v>
      </c>
      <c r="C25" s="292"/>
      <c r="D25" s="292"/>
      <c r="E25" s="292"/>
      <c r="F25" s="292"/>
      <c r="G25" s="31" t="s">
        <v>336</v>
      </c>
      <c r="H25" s="32"/>
      <c r="I25" s="32"/>
      <c r="J25" s="32"/>
      <c r="K25" s="32"/>
      <c r="L25" s="48"/>
      <c r="M25" s="48"/>
      <c r="N25" s="48"/>
      <c r="O25" s="48"/>
      <c r="P25" s="48"/>
    </row>
    <row r="26" spans="1:16" ht="9.9" customHeight="1" x14ac:dyDescent="0.3">
      <c r="A26" s="206" t="s">
        <v>379</v>
      </c>
      <c r="B26" s="291" t="s">
        <v>336</v>
      </c>
      <c r="C26" s="292"/>
      <c r="D26" s="292"/>
      <c r="E26" s="292"/>
      <c r="F26" s="299" t="s">
        <v>380</v>
      </c>
      <c r="G26" s="300"/>
      <c r="H26" s="300"/>
      <c r="I26" s="300"/>
      <c r="J26" s="300"/>
      <c r="K26" s="300"/>
      <c r="L26" s="46">
        <v>0</v>
      </c>
      <c r="M26" s="46">
        <v>435.2</v>
      </c>
      <c r="N26" s="46">
        <v>435.2</v>
      </c>
      <c r="O26" s="46">
        <v>0</v>
      </c>
      <c r="P26" s="46"/>
    </row>
    <row r="27" spans="1:16" ht="9.9" customHeight="1" x14ac:dyDescent="0.3">
      <c r="A27" s="207" t="s">
        <v>381</v>
      </c>
      <c r="B27" s="291" t="s">
        <v>336</v>
      </c>
      <c r="C27" s="292"/>
      <c r="D27" s="292"/>
      <c r="E27" s="292"/>
      <c r="F27" s="292"/>
      <c r="G27" s="301" t="s">
        <v>382</v>
      </c>
      <c r="H27" s="302"/>
      <c r="I27" s="302"/>
      <c r="J27" s="302"/>
      <c r="K27" s="302"/>
      <c r="L27" s="47">
        <v>0</v>
      </c>
      <c r="M27" s="47">
        <v>435.2</v>
      </c>
      <c r="N27" s="47">
        <v>435.2</v>
      </c>
      <c r="O27" s="47">
        <v>0</v>
      </c>
      <c r="P27" s="47"/>
    </row>
    <row r="28" spans="1:16" ht="9.9" customHeight="1" x14ac:dyDescent="0.3">
      <c r="A28" s="30" t="s">
        <v>336</v>
      </c>
      <c r="B28" s="291" t="s">
        <v>336</v>
      </c>
      <c r="C28" s="292"/>
      <c r="D28" s="292"/>
      <c r="E28" s="292"/>
      <c r="F28" s="292"/>
      <c r="G28" s="31" t="s">
        <v>336</v>
      </c>
      <c r="H28" s="32"/>
      <c r="I28" s="32"/>
      <c r="J28" s="32"/>
      <c r="K28" s="32"/>
      <c r="L28" s="48"/>
      <c r="M28" s="48"/>
      <c r="N28" s="48"/>
      <c r="O28" s="48"/>
      <c r="P28" s="48"/>
    </row>
    <row r="29" spans="1:16" ht="9.9" customHeight="1" x14ac:dyDescent="0.3">
      <c r="A29" s="206" t="s">
        <v>383</v>
      </c>
      <c r="B29" s="291" t="s">
        <v>336</v>
      </c>
      <c r="C29" s="292"/>
      <c r="D29" s="299" t="s">
        <v>384</v>
      </c>
      <c r="E29" s="300"/>
      <c r="F29" s="300"/>
      <c r="G29" s="300"/>
      <c r="H29" s="300"/>
      <c r="I29" s="300"/>
      <c r="J29" s="300"/>
      <c r="K29" s="300"/>
      <c r="L29" s="46">
        <v>139728.35</v>
      </c>
      <c r="M29" s="46">
        <v>178596.08</v>
      </c>
      <c r="N29" s="46">
        <v>204889.21</v>
      </c>
      <c r="O29" s="46">
        <v>113435.22</v>
      </c>
      <c r="P29" s="46"/>
    </row>
    <row r="30" spans="1:16" ht="9.9" customHeight="1" x14ac:dyDescent="0.3">
      <c r="A30" s="206" t="s">
        <v>385</v>
      </c>
      <c r="B30" s="291" t="s">
        <v>336</v>
      </c>
      <c r="C30" s="292"/>
      <c r="D30" s="292"/>
      <c r="E30" s="299" t="s">
        <v>386</v>
      </c>
      <c r="F30" s="300"/>
      <c r="G30" s="300"/>
      <c r="H30" s="300"/>
      <c r="I30" s="300"/>
      <c r="J30" s="300"/>
      <c r="K30" s="300"/>
      <c r="L30" s="46">
        <v>56915</v>
      </c>
      <c r="M30" s="46">
        <v>142712.73000000001</v>
      </c>
      <c r="N30" s="46">
        <v>174672.73</v>
      </c>
      <c r="O30" s="46">
        <v>24955</v>
      </c>
      <c r="P30" s="46"/>
    </row>
    <row r="31" spans="1:16" ht="9.9" customHeight="1" x14ac:dyDescent="0.3">
      <c r="A31" s="206" t="s">
        <v>387</v>
      </c>
      <c r="B31" s="291" t="s">
        <v>336</v>
      </c>
      <c r="C31" s="292"/>
      <c r="D31" s="292"/>
      <c r="E31" s="292"/>
      <c r="F31" s="299" t="s">
        <v>388</v>
      </c>
      <c r="G31" s="300"/>
      <c r="H31" s="300"/>
      <c r="I31" s="300"/>
      <c r="J31" s="300"/>
      <c r="K31" s="300"/>
      <c r="L31" s="46">
        <v>56915</v>
      </c>
      <c r="M31" s="46">
        <v>142712.73000000001</v>
      </c>
      <c r="N31" s="46">
        <v>174672.73</v>
      </c>
      <c r="O31" s="46">
        <v>24955</v>
      </c>
      <c r="P31" s="46"/>
    </row>
    <row r="32" spans="1:16" ht="9.9" customHeight="1" x14ac:dyDescent="0.3">
      <c r="A32" s="207" t="s">
        <v>389</v>
      </c>
      <c r="B32" s="291" t="s">
        <v>336</v>
      </c>
      <c r="C32" s="292"/>
      <c r="D32" s="292"/>
      <c r="E32" s="292"/>
      <c r="F32" s="292"/>
      <c r="G32" s="301" t="s">
        <v>390</v>
      </c>
      <c r="H32" s="302"/>
      <c r="I32" s="302"/>
      <c r="J32" s="302"/>
      <c r="K32" s="302"/>
      <c r="L32" s="47">
        <v>5915</v>
      </c>
      <c r="M32" s="47">
        <v>123280</v>
      </c>
      <c r="N32" s="47">
        <v>117620</v>
      </c>
      <c r="O32" s="47">
        <v>11575</v>
      </c>
      <c r="P32" s="47"/>
    </row>
    <row r="33" spans="1:16" ht="9.9" customHeight="1" x14ac:dyDescent="0.3">
      <c r="A33" s="207" t="s">
        <v>391</v>
      </c>
      <c r="B33" s="291" t="s">
        <v>336</v>
      </c>
      <c r="C33" s="292"/>
      <c r="D33" s="292"/>
      <c r="E33" s="292"/>
      <c r="F33" s="292"/>
      <c r="G33" s="301" t="s">
        <v>392</v>
      </c>
      <c r="H33" s="302"/>
      <c r="I33" s="302"/>
      <c r="J33" s="302"/>
      <c r="K33" s="302"/>
      <c r="L33" s="47">
        <v>51000</v>
      </c>
      <c r="M33" s="47">
        <v>13380</v>
      </c>
      <c r="N33" s="47">
        <v>51000</v>
      </c>
      <c r="O33" s="47">
        <v>13380</v>
      </c>
      <c r="P33" s="47"/>
    </row>
    <row r="34" spans="1:16" ht="9.9" customHeight="1" x14ac:dyDescent="0.3">
      <c r="A34" s="207" t="s">
        <v>393</v>
      </c>
      <c r="B34" s="291" t="s">
        <v>336</v>
      </c>
      <c r="C34" s="292"/>
      <c r="D34" s="292"/>
      <c r="E34" s="292"/>
      <c r="F34" s="292"/>
      <c r="G34" s="301" t="s">
        <v>394</v>
      </c>
      <c r="H34" s="302"/>
      <c r="I34" s="302"/>
      <c r="J34" s="302"/>
      <c r="K34" s="302"/>
      <c r="L34" s="47">
        <v>0</v>
      </c>
      <c r="M34" s="47">
        <v>6052.73</v>
      </c>
      <c r="N34" s="47">
        <v>6052.73</v>
      </c>
      <c r="O34" s="47">
        <v>0</v>
      </c>
      <c r="P34" s="47"/>
    </row>
    <row r="35" spans="1:16" ht="9.9" customHeight="1" x14ac:dyDescent="0.3">
      <c r="A35" s="30" t="s">
        <v>336</v>
      </c>
      <c r="B35" s="291" t="s">
        <v>336</v>
      </c>
      <c r="C35" s="292"/>
      <c r="D35" s="292"/>
      <c r="E35" s="292"/>
      <c r="F35" s="292"/>
      <c r="G35" s="31" t="s">
        <v>336</v>
      </c>
      <c r="H35" s="32"/>
      <c r="I35" s="32"/>
      <c r="J35" s="32"/>
      <c r="K35" s="32"/>
      <c r="L35" s="48"/>
      <c r="M35" s="48"/>
      <c r="N35" s="48"/>
      <c r="O35" s="48"/>
      <c r="P35" s="48"/>
    </row>
    <row r="36" spans="1:16" ht="9.9" customHeight="1" x14ac:dyDescent="0.3">
      <c r="A36" s="206" t="s">
        <v>395</v>
      </c>
      <c r="B36" s="291" t="s">
        <v>336</v>
      </c>
      <c r="C36" s="292"/>
      <c r="D36" s="292"/>
      <c r="E36" s="299" t="s">
        <v>396</v>
      </c>
      <c r="F36" s="300"/>
      <c r="G36" s="300"/>
      <c r="H36" s="300"/>
      <c r="I36" s="300"/>
      <c r="J36" s="300"/>
      <c r="K36" s="300"/>
      <c r="L36" s="46">
        <v>60570.87</v>
      </c>
      <c r="M36" s="46">
        <v>35883.35</v>
      </c>
      <c r="N36" s="46">
        <v>28007.47</v>
      </c>
      <c r="O36" s="46">
        <v>68446.75</v>
      </c>
      <c r="P36" s="46"/>
    </row>
    <row r="37" spans="1:16" ht="9.9" customHeight="1" x14ac:dyDescent="0.3">
      <c r="A37" s="206" t="s">
        <v>397</v>
      </c>
      <c r="B37" s="291" t="s">
        <v>336</v>
      </c>
      <c r="C37" s="292"/>
      <c r="D37" s="292"/>
      <c r="E37" s="292"/>
      <c r="F37" s="299" t="s">
        <v>396</v>
      </c>
      <c r="G37" s="300"/>
      <c r="H37" s="300"/>
      <c r="I37" s="300"/>
      <c r="J37" s="300"/>
      <c r="K37" s="300"/>
      <c r="L37" s="46">
        <v>60570.87</v>
      </c>
      <c r="M37" s="46">
        <v>35883.35</v>
      </c>
      <c r="N37" s="46">
        <v>28007.47</v>
      </c>
      <c r="O37" s="46">
        <v>68446.75</v>
      </c>
      <c r="P37" s="46"/>
    </row>
    <row r="38" spans="1:16" ht="9.9" customHeight="1" x14ac:dyDescent="0.3">
      <c r="A38" s="207" t="s">
        <v>398</v>
      </c>
      <c r="B38" s="291" t="s">
        <v>336</v>
      </c>
      <c r="C38" s="292"/>
      <c r="D38" s="292"/>
      <c r="E38" s="292"/>
      <c r="F38" s="292"/>
      <c r="G38" s="301" t="s">
        <v>399</v>
      </c>
      <c r="H38" s="302"/>
      <c r="I38" s="302"/>
      <c r="J38" s="302"/>
      <c r="K38" s="302"/>
      <c r="L38" s="47">
        <v>21730.25</v>
      </c>
      <c r="M38" s="47">
        <v>28453.31</v>
      </c>
      <c r="N38" s="47">
        <v>21500.98</v>
      </c>
      <c r="O38" s="47">
        <v>28682.58</v>
      </c>
      <c r="P38" s="47"/>
    </row>
    <row r="39" spans="1:16" ht="9.9" customHeight="1" x14ac:dyDescent="0.3">
      <c r="A39" s="207" t="s">
        <v>400</v>
      </c>
      <c r="B39" s="291" t="s">
        <v>336</v>
      </c>
      <c r="C39" s="292"/>
      <c r="D39" s="292"/>
      <c r="E39" s="292"/>
      <c r="F39" s="292"/>
      <c r="G39" s="301" t="s">
        <v>401</v>
      </c>
      <c r="H39" s="302"/>
      <c r="I39" s="302"/>
      <c r="J39" s="302"/>
      <c r="K39" s="302"/>
      <c r="L39" s="47">
        <v>0</v>
      </c>
      <c r="M39" s="47">
        <v>1040.1600000000001</v>
      </c>
      <c r="N39" s="47">
        <v>0</v>
      </c>
      <c r="O39" s="47">
        <v>1040.1600000000001</v>
      </c>
      <c r="P39" s="47"/>
    </row>
    <row r="40" spans="1:16" ht="9.9" customHeight="1" x14ac:dyDescent="0.3">
      <c r="A40" s="207" t="s">
        <v>402</v>
      </c>
      <c r="B40" s="291" t="s">
        <v>336</v>
      </c>
      <c r="C40" s="292"/>
      <c r="D40" s="292"/>
      <c r="E40" s="292"/>
      <c r="F40" s="292"/>
      <c r="G40" s="301" t="s">
        <v>403</v>
      </c>
      <c r="H40" s="302"/>
      <c r="I40" s="302"/>
      <c r="J40" s="302"/>
      <c r="K40" s="302"/>
      <c r="L40" s="47">
        <v>0</v>
      </c>
      <c r="M40" s="47">
        <v>1389.88</v>
      </c>
      <c r="N40" s="47">
        <v>1389.88</v>
      </c>
      <c r="O40" s="47">
        <v>0</v>
      </c>
      <c r="P40" s="47"/>
    </row>
    <row r="41" spans="1:16" ht="9.9" customHeight="1" x14ac:dyDescent="0.3">
      <c r="A41" s="207" t="s">
        <v>1060</v>
      </c>
      <c r="B41" s="291" t="s">
        <v>336</v>
      </c>
      <c r="C41" s="292"/>
      <c r="D41" s="292"/>
      <c r="E41" s="292"/>
      <c r="F41" s="292"/>
      <c r="G41" s="301" t="s">
        <v>1061</v>
      </c>
      <c r="H41" s="302"/>
      <c r="I41" s="302"/>
      <c r="J41" s="302"/>
      <c r="K41" s="302"/>
      <c r="L41" s="47">
        <v>38724.01</v>
      </c>
      <c r="M41" s="47">
        <v>5000</v>
      </c>
      <c r="N41" s="47">
        <v>5000</v>
      </c>
      <c r="O41" s="47">
        <v>38724.01</v>
      </c>
      <c r="P41" s="47"/>
    </row>
    <row r="42" spans="1:16" ht="9.9" customHeight="1" x14ac:dyDescent="0.3">
      <c r="A42" s="207" t="s">
        <v>1075</v>
      </c>
      <c r="B42" s="291" t="s">
        <v>336</v>
      </c>
      <c r="C42" s="292"/>
      <c r="D42" s="292"/>
      <c r="E42" s="292"/>
      <c r="F42" s="292"/>
      <c r="G42" s="301" t="s">
        <v>1076</v>
      </c>
      <c r="H42" s="302"/>
      <c r="I42" s="302"/>
      <c r="J42" s="302"/>
      <c r="K42" s="302"/>
      <c r="L42" s="47">
        <v>116.61</v>
      </c>
      <c r="M42" s="47">
        <v>0</v>
      </c>
      <c r="N42" s="47">
        <v>116.61</v>
      </c>
      <c r="O42" s="47">
        <v>0</v>
      </c>
      <c r="P42" s="47"/>
    </row>
    <row r="43" spans="1:16" ht="9.9" customHeight="1" x14ac:dyDescent="0.3">
      <c r="A43" s="30" t="s">
        <v>336</v>
      </c>
      <c r="B43" s="291" t="s">
        <v>336</v>
      </c>
      <c r="C43" s="292"/>
      <c r="D43" s="292"/>
      <c r="E43" s="292"/>
      <c r="F43" s="292"/>
      <c r="G43" s="31" t="s">
        <v>336</v>
      </c>
      <c r="H43" s="32"/>
      <c r="I43" s="32"/>
      <c r="J43" s="32"/>
      <c r="K43" s="32"/>
      <c r="L43" s="48"/>
      <c r="M43" s="48"/>
      <c r="N43" s="48"/>
      <c r="O43" s="48"/>
      <c r="P43" s="48"/>
    </row>
    <row r="44" spans="1:16" ht="9.9" customHeight="1" x14ac:dyDescent="0.3">
      <c r="A44" s="206" t="s">
        <v>404</v>
      </c>
      <c r="B44" s="291" t="s">
        <v>336</v>
      </c>
      <c r="C44" s="292"/>
      <c r="D44" s="292"/>
      <c r="E44" s="299" t="s">
        <v>405</v>
      </c>
      <c r="F44" s="300"/>
      <c r="G44" s="300"/>
      <c r="H44" s="300"/>
      <c r="I44" s="300"/>
      <c r="J44" s="300"/>
      <c r="K44" s="300"/>
      <c r="L44" s="46">
        <v>22242.48</v>
      </c>
      <c r="M44" s="46">
        <v>0</v>
      </c>
      <c r="N44" s="46">
        <v>2209.0100000000002</v>
      </c>
      <c r="O44" s="46">
        <v>20033.47</v>
      </c>
      <c r="P44" s="46"/>
    </row>
    <row r="45" spans="1:16" ht="9.9" customHeight="1" x14ac:dyDescent="0.3">
      <c r="A45" s="206" t="s">
        <v>406</v>
      </c>
      <c r="B45" s="291" t="s">
        <v>336</v>
      </c>
      <c r="C45" s="292"/>
      <c r="D45" s="292"/>
      <c r="E45" s="292"/>
      <c r="F45" s="299" t="s">
        <v>405</v>
      </c>
      <c r="G45" s="300"/>
      <c r="H45" s="300"/>
      <c r="I45" s="300"/>
      <c r="J45" s="300"/>
      <c r="K45" s="300"/>
      <c r="L45" s="46">
        <v>22242.48</v>
      </c>
      <c r="M45" s="46">
        <v>0</v>
      </c>
      <c r="N45" s="46">
        <v>2209.0100000000002</v>
      </c>
      <c r="O45" s="46">
        <v>20033.47</v>
      </c>
      <c r="P45" s="46"/>
    </row>
    <row r="46" spans="1:16" ht="9.9" customHeight="1" x14ac:dyDescent="0.3">
      <c r="A46" s="207" t="s">
        <v>407</v>
      </c>
      <c r="B46" s="291" t="s">
        <v>336</v>
      </c>
      <c r="C46" s="292"/>
      <c r="D46" s="292"/>
      <c r="E46" s="292"/>
      <c r="F46" s="292"/>
      <c r="G46" s="301" t="s">
        <v>408</v>
      </c>
      <c r="H46" s="302"/>
      <c r="I46" s="302"/>
      <c r="J46" s="302"/>
      <c r="K46" s="302"/>
      <c r="L46" s="47">
        <v>22242.48</v>
      </c>
      <c r="M46" s="47">
        <v>0</v>
      </c>
      <c r="N46" s="47">
        <v>2209.0100000000002</v>
      </c>
      <c r="O46" s="47">
        <v>20033.47</v>
      </c>
      <c r="P46" s="47"/>
    </row>
    <row r="47" spans="1:16" ht="9.9" customHeight="1" x14ac:dyDescent="0.3">
      <c r="A47" s="30" t="s">
        <v>336</v>
      </c>
      <c r="B47" s="291" t="s">
        <v>336</v>
      </c>
      <c r="C47" s="292"/>
      <c r="D47" s="292"/>
      <c r="E47" s="292"/>
      <c r="F47" s="292"/>
      <c r="G47" s="31" t="s">
        <v>336</v>
      </c>
      <c r="H47" s="32"/>
      <c r="I47" s="32"/>
      <c r="J47" s="32"/>
      <c r="K47" s="32"/>
      <c r="L47" s="48"/>
      <c r="M47" s="48"/>
      <c r="N47" s="48"/>
      <c r="O47" s="48"/>
      <c r="P47" s="48"/>
    </row>
    <row r="48" spans="1:16" ht="9.9" customHeight="1" x14ac:dyDescent="0.3">
      <c r="A48" s="206" t="s">
        <v>409</v>
      </c>
      <c r="B48" s="202" t="s">
        <v>336</v>
      </c>
      <c r="C48" s="299" t="s">
        <v>410</v>
      </c>
      <c r="D48" s="300"/>
      <c r="E48" s="300"/>
      <c r="F48" s="300"/>
      <c r="G48" s="300"/>
      <c r="H48" s="300"/>
      <c r="I48" s="300"/>
      <c r="J48" s="300"/>
      <c r="K48" s="300"/>
      <c r="L48" s="46">
        <v>12422975.49</v>
      </c>
      <c r="M48" s="46">
        <v>17489958.440000001</v>
      </c>
      <c r="N48" s="46">
        <v>17339441.609999999</v>
      </c>
      <c r="O48" s="46">
        <v>12573492.32</v>
      </c>
      <c r="P48" s="46"/>
    </row>
    <row r="49" spans="1:16" ht="9.9" customHeight="1" x14ac:dyDescent="0.3">
      <c r="A49" s="206" t="s">
        <v>411</v>
      </c>
      <c r="B49" s="291" t="s">
        <v>336</v>
      </c>
      <c r="C49" s="292"/>
      <c r="D49" s="299" t="s">
        <v>412</v>
      </c>
      <c r="E49" s="300"/>
      <c r="F49" s="300"/>
      <c r="G49" s="300"/>
      <c r="H49" s="300"/>
      <c r="I49" s="300"/>
      <c r="J49" s="300"/>
      <c r="K49" s="300"/>
      <c r="L49" s="46">
        <v>56284.17</v>
      </c>
      <c r="M49" s="46">
        <v>130.63999999999999</v>
      </c>
      <c r="N49" s="46">
        <v>12124.5</v>
      </c>
      <c r="O49" s="46">
        <v>44290.31</v>
      </c>
      <c r="P49" s="46"/>
    </row>
    <row r="50" spans="1:16" ht="9.9" customHeight="1" x14ac:dyDescent="0.3">
      <c r="A50" s="206" t="s">
        <v>413</v>
      </c>
      <c r="B50" s="291" t="s">
        <v>336</v>
      </c>
      <c r="C50" s="292"/>
      <c r="D50" s="292"/>
      <c r="E50" s="299" t="s">
        <v>414</v>
      </c>
      <c r="F50" s="300"/>
      <c r="G50" s="300"/>
      <c r="H50" s="300"/>
      <c r="I50" s="300"/>
      <c r="J50" s="300"/>
      <c r="K50" s="300"/>
      <c r="L50" s="46">
        <v>56284.17</v>
      </c>
      <c r="M50" s="46">
        <v>130.63999999999999</v>
      </c>
      <c r="N50" s="46">
        <v>12124.5</v>
      </c>
      <c r="O50" s="46">
        <v>44290.31</v>
      </c>
      <c r="P50" s="46"/>
    </row>
    <row r="51" spans="1:16" ht="9.9" customHeight="1" x14ac:dyDescent="0.3">
      <c r="A51" s="206" t="s">
        <v>415</v>
      </c>
      <c r="B51" s="291" t="s">
        <v>336</v>
      </c>
      <c r="C51" s="292"/>
      <c r="D51" s="292"/>
      <c r="E51" s="292"/>
      <c r="F51" s="299" t="s">
        <v>414</v>
      </c>
      <c r="G51" s="300"/>
      <c r="H51" s="300"/>
      <c r="I51" s="300"/>
      <c r="J51" s="300"/>
      <c r="K51" s="300"/>
      <c r="L51" s="46">
        <v>56284.17</v>
      </c>
      <c r="M51" s="46">
        <v>130.63999999999999</v>
      </c>
      <c r="N51" s="46">
        <v>12124.5</v>
      </c>
      <c r="O51" s="46">
        <v>44290.31</v>
      </c>
      <c r="P51" s="46"/>
    </row>
    <row r="52" spans="1:16" ht="9.9" customHeight="1" x14ac:dyDescent="0.3">
      <c r="A52" s="207" t="s">
        <v>416</v>
      </c>
      <c r="B52" s="291" t="s">
        <v>336</v>
      </c>
      <c r="C52" s="292"/>
      <c r="D52" s="292"/>
      <c r="E52" s="292"/>
      <c r="F52" s="292"/>
      <c r="G52" s="301" t="s">
        <v>417</v>
      </c>
      <c r="H52" s="302"/>
      <c r="I52" s="302"/>
      <c r="J52" s="302"/>
      <c r="K52" s="302"/>
      <c r="L52" s="47">
        <v>56284.17</v>
      </c>
      <c r="M52" s="47">
        <v>130.63999999999999</v>
      </c>
      <c r="N52" s="47">
        <v>12124.5</v>
      </c>
      <c r="O52" s="47">
        <v>44290.31</v>
      </c>
      <c r="P52" s="47"/>
    </row>
    <row r="53" spans="1:16" ht="9.9" customHeight="1" x14ac:dyDescent="0.3">
      <c r="A53" s="30" t="s">
        <v>336</v>
      </c>
      <c r="B53" s="291" t="s">
        <v>336</v>
      </c>
      <c r="C53" s="292"/>
      <c r="D53" s="292"/>
      <c r="E53" s="292"/>
      <c r="F53" s="292"/>
      <c r="G53" s="31" t="s">
        <v>336</v>
      </c>
      <c r="H53" s="32"/>
      <c r="I53" s="32"/>
      <c r="J53" s="32"/>
      <c r="K53" s="32"/>
      <c r="L53" s="48"/>
      <c r="M53" s="48"/>
      <c r="N53" s="48"/>
      <c r="O53" s="48"/>
      <c r="P53" s="48"/>
    </row>
    <row r="54" spans="1:16" ht="9.9" customHeight="1" x14ac:dyDescent="0.3">
      <c r="A54" s="206" t="s">
        <v>418</v>
      </c>
      <c r="B54" s="291" t="s">
        <v>336</v>
      </c>
      <c r="C54" s="292"/>
      <c r="D54" s="299" t="s">
        <v>419</v>
      </c>
      <c r="E54" s="300"/>
      <c r="F54" s="300"/>
      <c r="G54" s="300"/>
      <c r="H54" s="300"/>
      <c r="I54" s="300"/>
      <c r="J54" s="300"/>
      <c r="K54" s="300"/>
      <c r="L54" s="46">
        <v>2712136.63</v>
      </c>
      <c r="M54" s="46">
        <v>17489827.800000001</v>
      </c>
      <c r="N54" s="46">
        <v>17327317.109999999</v>
      </c>
      <c r="O54" s="46">
        <v>2874647.32</v>
      </c>
      <c r="P54" s="46"/>
    </row>
    <row r="55" spans="1:16" ht="9.9" customHeight="1" x14ac:dyDescent="0.3">
      <c r="A55" s="206" t="s">
        <v>1077</v>
      </c>
      <c r="B55" s="291" t="s">
        <v>336</v>
      </c>
      <c r="C55" s="292"/>
      <c r="D55" s="292"/>
      <c r="E55" s="299" t="s">
        <v>1078</v>
      </c>
      <c r="F55" s="300"/>
      <c r="G55" s="300"/>
      <c r="H55" s="300"/>
      <c r="I55" s="300"/>
      <c r="J55" s="300"/>
      <c r="K55" s="300"/>
      <c r="L55" s="46">
        <v>8832807.9499999993</v>
      </c>
      <c r="M55" s="46">
        <v>0</v>
      </c>
      <c r="N55" s="46">
        <v>8832807.9499999993</v>
      </c>
      <c r="O55" s="46">
        <v>0</v>
      </c>
      <c r="P55" s="46"/>
    </row>
    <row r="56" spans="1:16" ht="9.9" customHeight="1" x14ac:dyDescent="0.3">
      <c r="A56" s="206" t="s">
        <v>1079</v>
      </c>
      <c r="B56" s="291" t="s">
        <v>336</v>
      </c>
      <c r="C56" s="292"/>
      <c r="D56" s="292"/>
      <c r="E56" s="292"/>
      <c r="F56" s="299" t="s">
        <v>1078</v>
      </c>
      <c r="G56" s="300"/>
      <c r="H56" s="300"/>
      <c r="I56" s="300"/>
      <c r="J56" s="300"/>
      <c r="K56" s="300"/>
      <c r="L56" s="46">
        <v>8832807.9499999993</v>
      </c>
      <c r="M56" s="46">
        <v>0</v>
      </c>
      <c r="N56" s="46">
        <v>8832807.9499999993</v>
      </c>
      <c r="O56" s="46">
        <v>0</v>
      </c>
      <c r="P56" s="46"/>
    </row>
    <row r="57" spans="1:16" ht="9.9" customHeight="1" x14ac:dyDescent="0.3">
      <c r="A57" s="207" t="s">
        <v>1080</v>
      </c>
      <c r="B57" s="291" t="s">
        <v>336</v>
      </c>
      <c r="C57" s="292"/>
      <c r="D57" s="292"/>
      <c r="E57" s="292"/>
      <c r="F57" s="292"/>
      <c r="G57" s="301" t="s">
        <v>426</v>
      </c>
      <c r="H57" s="302"/>
      <c r="I57" s="302"/>
      <c r="J57" s="302"/>
      <c r="K57" s="302"/>
      <c r="L57" s="47">
        <v>30070.05</v>
      </c>
      <c r="M57" s="47">
        <v>0</v>
      </c>
      <c r="N57" s="47">
        <v>30070.05</v>
      </c>
      <c r="O57" s="47">
        <v>0</v>
      </c>
      <c r="P57" s="47"/>
    </row>
    <row r="58" spans="1:16" ht="9.9" customHeight="1" x14ac:dyDescent="0.3">
      <c r="A58" s="207" t="s">
        <v>1081</v>
      </c>
      <c r="B58" s="291" t="s">
        <v>336</v>
      </c>
      <c r="C58" s="292"/>
      <c r="D58" s="292"/>
      <c r="E58" s="292"/>
      <c r="F58" s="292"/>
      <c r="G58" s="301" t="s">
        <v>442</v>
      </c>
      <c r="H58" s="302"/>
      <c r="I58" s="302"/>
      <c r="J58" s="302"/>
      <c r="K58" s="302"/>
      <c r="L58" s="47">
        <v>387588.16</v>
      </c>
      <c r="M58" s="47">
        <v>0</v>
      </c>
      <c r="N58" s="47">
        <v>387588.16</v>
      </c>
      <c r="O58" s="47">
        <v>0</v>
      </c>
      <c r="P58" s="47"/>
    </row>
    <row r="59" spans="1:16" ht="9.9" customHeight="1" x14ac:dyDescent="0.3">
      <c r="A59" s="207" t="s">
        <v>1082</v>
      </c>
      <c r="B59" s="291" t="s">
        <v>336</v>
      </c>
      <c r="C59" s="292"/>
      <c r="D59" s="292"/>
      <c r="E59" s="292"/>
      <c r="F59" s="292"/>
      <c r="G59" s="301" t="s">
        <v>434</v>
      </c>
      <c r="H59" s="302"/>
      <c r="I59" s="302"/>
      <c r="J59" s="302"/>
      <c r="K59" s="302"/>
      <c r="L59" s="47">
        <v>15000</v>
      </c>
      <c r="M59" s="47">
        <v>0</v>
      </c>
      <c r="N59" s="47">
        <v>15000</v>
      </c>
      <c r="O59" s="47">
        <v>0</v>
      </c>
      <c r="P59" s="47"/>
    </row>
    <row r="60" spans="1:16" ht="9.9" customHeight="1" x14ac:dyDescent="0.3">
      <c r="A60" s="207" t="s">
        <v>1083</v>
      </c>
      <c r="B60" s="291" t="s">
        <v>336</v>
      </c>
      <c r="C60" s="292"/>
      <c r="D60" s="292"/>
      <c r="E60" s="292"/>
      <c r="F60" s="292"/>
      <c r="G60" s="301" t="s">
        <v>440</v>
      </c>
      <c r="H60" s="302"/>
      <c r="I60" s="302"/>
      <c r="J60" s="302"/>
      <c r="K60" s="302"/>
      <c r="L60" s="47">
        <v>8383</v>
      </c>
      <c r="M60" s="47">
        <v>0</v>
      </c>
      <c r="N60" s="47">
        <v>8383</v>
      </c>
      <c r="O60" s="47">
        <v>0</v>
      </c>
      <c r="P60" s="47"/>
    </row>
    <row r="61" spans="1:16" ht="9.9" customHeight="1" x14ac:dyDescent="0.3">
      <c r="A61" s="207" t="s">
        <v>1084</v>
      </c>
      <c r="B61" s="291" t="s">
        <v>336</v>
      </c>
      <c r="C61" s="292"/>
      <c r="D61" s="292"/>
      <c r="E61" s="292"/>
      <c r="F61" s="292"/>
      <c r="G61" s="301" t="s">
        <v>428</v>
      </c>
      <c r="H61" s="302"/>
      <c r="I61" s="302"/>
      <c r="J61" s="302"/>
      <c r="K61" s="302"/>
      <c r="L61" s="47">
        <v>65144.91</v>
      </c>
      <c r="M61" s="47">
        <v>0</v>
      </c>
      <c r="N61" s="47">
        <v>65144.91</v>
      </c>
      <c r="O61" s="47">
        <v>0</v>
      </c>
      <c r="P61" s="47"/>
    </row>
    <row r="62" spans="1:16" ht="9.9" customHeight="1" x14ac:dyDescent="0.3">
      <c r="A62" s="207" t="s">
        <v>1085</v>
      </c>
      <c r="B62" s="291" t="s">
        <v>336</v>
      </c>
      <c r="C62" s="292"/>
      <c r="D62" s="292"/>
      <c r="E62" s="292"/>
      <c r="F62" s="292"/>
      <c r="G62" s="301" t="s">
        <v>432</v>
      </c>
      <c r="H62" s="302"/>
      <c r="I62" s="302"/>
      <c r="J62" s="302"/>
      <c r="K62" s="302"/>
      <c r="L62" s="47">
        <v>1063463.78</v>
      </c>
      <c r="M62" s="47">
        <v>0</v>
      </c>
      <c r="N62" s="47">
        <v>1063463.78</v>
      </c>
      <c r="O62" s="47">
        <v>0</v>
      </c>
      <c r="P62" s="47"/>
    </row>
    <row r="63" spans="1:16" ht="9.9" customHeight="1" x14ac:dyDescent="0.3">
      <c r="A63" s="207" t="s">
        <v>1086</v>
      </c>
      <c r="B63" s="291" t="s">
        <v>336</v>
      </c>
      <c r="C63" s="292"/>
      <c r="D63" s="292"/>
      <c r="E63" s="292"/>
      <c r="F63" s="292"/>
      <c r="G63" s="301" t="s">
        <v>430</v>
      </c>
      <c r="H63" s="302"/>
      <c r="I63" s="302"/>
      <c r="J63" s="302"/>
      <c r="K63" s="302"/>
      <c r="L63" s="47">
        <v>695918.26</v>
      </c>
      <c r="M63" s="47">
        <v>0</v>
      </c>
      <c r="N63" s="47">
        <v>695918.26</v>
      </c>
      <c r="O63" s="47">
        <v>0</v>
      </c>
      <c r="P63" s="47"/>
    </row>
    <row r="64" spans="1:16" ht="9.9" customHeight="1" x14ac:dyDescent="0.3">
      <c r="A64" s="207" t="s">
        <v>1087</v>
      </c>
      <c r="B64" s="291" t="s">
        <v>336</v>
      </c>
      <c r="C64" s="292"/>
      <c r="D64" s="292"/>
      <c r="E64" s="292"/>
      <c r="F64" s="292"/>
      <c r="G64" s="301" t="s">
        <v>424</v>
      </c>
      <c r="H64" s="302"/>
      <c r="I64" s="302"/>
      <c r="J64" s="302"/>
      <c r="K64" s="302"/>
      <c r="L64" s="47">
        <v>321630.14</v>
      </c>
      <c r="M64" s="47">
        <v>0</v>
      </c>
      <c r="N64" s="47">
        <v>321630.14</v>
      </c>
      <c r="O64" s="47">
        <v>0</v>
      </c>
      <c r="P64" s="47"/>
    </row>
    <row r="65" spans="1:16" ht="9.9" customHeight="1" x14ac:dyDescent="0.3">
      <c r="A65" s="207" t="s">
        <v>1088</v>
      </c>
      <c r="B65" s="291" t="s">
        <v>336</v>
      </c>
      <c r="C65" s="292"/>
      <c r="D65" s="292"/>
      <c r="E65" s="292"/>
      <c r="F65" s="292"/>
      <c r="G65" s="301" t="s">
        <v>1089</v>
      </c>
      <c r="H65" s="302"/>
      <c r="I65" s="302"/>
      <c r="J65" s="302"/>
      <c r="K65" s="302"/>
      <c r="L65" s="47">
        <v>314351.96999999997</v>
      </c>
      <c r="M65" s="47">
        <v>0</v>
      </c>
      <c r="N65" s="47">
        <v>314351.96999999997</v>
      </c>
      <c r="O65" s="47">
        <v>0</v>
      </c>
      <c r="P65" s="47"/>
    </row>
    <row r="66" spans="1:16" ht="9.9" customHeight="1" x14ac:dyDescent="0.3">
      <c r="A66" s="207" t="s">
        <v>1090</v>
      </c>
      <c r="B66" s="291" t="s">
        <v>336</v>
      </c>
      <c r="C66" s="292"/>
      <c r="D66" s="292"/>
      <c r="E66" s="292"/>
      <c r="F66" s="292"/>
      <c r="G66" s="301" t="s">
        <v>436</v>
      </c>
      <c r="H66" s="302"/>
      <c r="I66" s="302"/>
      <c r="J66" s="302"/>
      <c r="K66" s="302"/>
      <c r="L66" s="47">
        <v>1076188.54</v>
      </c>
      <c r="M66" s="47">
        <v>0</v>
      </c>
      <c r="N66" s="47">
        <v>1076188.54</v>
      </c>
      <c r="O66" s="47">
        <v>0</v>
      </c>
      <c r="P66" s="47"/>
    </row>
    <row r="67" spans="1:16" ht="9.9" customHeight="1" x14ac:dyDescent="0.3">
      <c r="A67" s="207" t="s">
        <v>1091</v>
      </c>
      <c r="B67" s="291" t="s">
        <v>336</v>
      </c>
      <c r="C67" s="292"/>
      <c r="D67" s="292"/>
      <c r="E67" s="292"/>
      <c r="F67" s="292"/>
      <c r="G67" s="301" t="s">
        <v>438</v>
      </c>
      <c r="H67" s="302"/>
      <c r="I67" s="302"/>
      <c r="J67" s="302"/>
      <c r="K67" s="302"/>
      <c r="L67" s="47">
        <v>70473</v>
      </c>
      <c r="M67" s="47">
        <v>0</v>
      </c>
      <c r="N67" s="47">
        <v>70473</v>
      </c>
      <c r="O67" s="47">
        <v>0</v>
      </c>
      <c r="P67" s="47"/>
    </row>
    <row r="68" spans="1:16" ht="9.9" customHeight="1" x14ac:dyDescent="0.3">
      <c r="A68" s="207" t="s">
        <v>1092</v>
      </c>
      <c r="B68" s="291" t="s">
        <v>336</v>
      </c>
      <c r="C68" s="292"/>
      <c r="D68" s="292"/>
      <c r="E68" s="292"/>
      <c r="F68" s="292"/>
      <c r="G68" s="301" t="s">
        <v>444</v>
      </c>
      <c r="H68" s="302"/>
      <c r="I68" s="302"/>
      <c r="J68" s="302"/>
      <c r="K68" s="302"/>
      <c r="L68" s="47">
        <v>9650</v>
      </c>
      <c r="M68" s="47">
        <v>0</v>
      </c>
      <c r="N68" s="47">
        <v>9650</v>
      </c>
      <c r="O68" s="47">
        <v>0</v>
      </c>
      <c r="P68" s="47"/>
    </row>
    <row r="69" spans="1:16" ht="10.35" customHeight="1" x14ac:dyDescent="0.3">
      <c r="A69" s="207" t="s">
        <v>1093</v>
      </c>
      <c r="B69" s="303" t="s">
        <v>336</v>
      </c>
      <c r="C69" s="304"/>
      <c r="D69" s="304"/>
      <c r="E69" s="304"/>
      <c r="F69" s="304"/>
      <c r="G69" s="305" t="s">
        <v>464</v>
      </c>
      <c r="H69" s="306"/>
      <c r="I69" s="306"/>
      <c r="J69" s="306"/>
      <c r="K69" s="306"/>
      <c r="L69" s="49">
        <v>3832172.58</v>
      </c>
      <c r="M69" s="49">
        <v>0</v>
      </c>
      <c r="N69" s="49">
        <v>3832172.58</v>
      </c>
      <c r="O69" s="49">
        <v>0</v>
      </c>
      <c r="P69" s="49"/>
    </row>
    <row r="70" spans="1:16" ht="9.9" customHeight="1" x14ac:dyDescent="0.3">
      <c r="A70" s="207" t="s">
        <v>1094</v>
      </c>
      <c r="B70" s="307" t="s">
        <v>336</v>
      </c>
      <c r="C70" s="308"/>
      <c r="D70" s="308"/>
      <c r="E70" s="308"/>
      <c r="F70" s="308"/>
      <c r="G70" s="309" t="s">
        <v>1095</v>
      </c>
      <c r="H70" s="310"/>
      <c r="I70" s="310"/>
      <c r="J70" s="310"/>
      <c r="K70" s="310"/>
      <c r="L70" s="287">
        <v>522223.41</v>
      </c>
      <c r="M70" s="287">
        <v>0</v>
      </c>
      <c r="N70" s="287">
        <v>522223.41</v>
      </c>
      <c r="O70" s="287">
        <v>0</v>
      </c>
      <c r="P70" s="287"/>
    </row>
    <row r="71" spans="1:16" ht="9.9" customHeight="1" x14ac:dyDescent="0.3">
      <c r="A71" s="207" t="s">
        <v>1096</v>
      </c>
      <c r="B71" s="291" t="s">
        <v>336</v>
      </c>
      <c r="C71" s="292"/>
      <c r="D71" s="292"/>
      <c r="E71" s="292"/>
      <c r="F71" s="292"/>
      <c r="G71" s="301" t="s">
        <v>1097</v>
      </c>
      <c r="H71" s="302"/>
      <c r="I71" s="302"/>
      <c r="J71" s="302"/>
      <c r="K71" s="302"/>
      <c r="L71" s="47">
        <v>951</v>
      </c>
      <c r="M71" s="47">
        <v>0</v>
      </c>
      <c r="N71" s="47">
        <v>951</v>
      </c>
      <c r="O71" s="47">
        <v>0</v>
      </c>
      <c r="P71" s="47"/>
    </row>
    <row r="72" spans="1:16" ht="9.9" customHeight="1" x14ac:dyDescent="0.3">
      <c r="A72" s="207" t="s">
        <v>1098</v>
      </c>
      <c r="B72" s="291" t="s">
        <v>336</v>
      </c>
      <c r="C72" s="292"/>
      <c r="D72" s="292"/>
      <c r="E72" s="292"/>
      <c r="F72" s="292"/>
      <c r="G72" s="301" t="s">
        <v>466</v>
      </c>
      <c r="H72" s="302"/>
      <c r="I72" s="302"/>
      <c r="J72" s="302"/>
      <c r="K72" s="302"/>
      <c r="L72" s="47">
        <v>174389.91</v>
      </c>
      <c r="M72" s="47">
        <v>0</v>
      </c>
      <c r="N72" s="47">
        <v>174389.91</v>
      </c>
      <c r="O72" s="47">
        <v>0</v>
      </c>
      <c r="P72" s="47"/>
    </row>
    <row r="73" spans="1:16" ht="9.9" customHeight="1" x14ac:dyDescent="0.3">
      <c r="A73" s="207" t="s">
        <v>1099</v>
      </c>
      <c r="B73" s="291" t="s">
        <v>336</v>
      </c>
      <c r="C73" s="292"/>
      <c r="D73" s="292"/>
      <c r="E73" s="292"/>
      <c r="F73" s="292"/>
      <c r="G73" s="301" t="s">
        <v>468</v>
      </c>
      <c r="H73" s="302"/>
      <c r="I73" s="302"/>
      <c r="J73" s="302"/>
      <c r="K73" s="302"/>
      <c r="L73" s="47">
        <v>175563.74</v>
      </c>
      <c r="M73" s="47">
        <v>0</v>
      </c>
      <c r="N73" s="47">
        <v>175563.74</v>
      </c>
      <c r="O73" s="47">
        <v>0</v>
      </c>
      <c r="P73" s="47"/>
    </row>
    <row r="74" spans="1:16" ht="9.9" customHeight="1" x14ac:dyDescent="0.3">
      <c r="A74" s="207" t="s">
        <v>1100</v>
      </c>
      <c r="B74" s="291" t="s">
        <v>336</v>
      </c>
      <c r="C74" s="292"/>
      <c r="D74" s="292"/>
      <c r="E74" s="292"/>
      <c r="F74" s="292"/>
      <c r="G74" s="301" t="s">
        <v>470</v>
      </c>
      <c r="H74" s="302"/>
      <c r="I74" s="302"/>
      <c r="J74" s="302"/>
      <c r="K74" s="302"/>
      <c r="L74" s="47">
        <v>69645.5</v>
      </c>
      <c r="M74" s="47">
        <v>0</v>
      </c>
      <c r="N74" s="47">
        <v>69645.5</v>
      </c>
      <c r="O74" s="47">
        <v>0</v>
      </c>
      <c r="P74" s="47"/>
    </row>
    <row r="75" spans="1:16" ht="9.9" customHeight="1" x14ac:dyDescent="0.3">
      <c r="A75" s="30" t="s">
        <v>336</v>
      </c>
      <c r="B75" s="291" t="s">
        <v>336</v>
      </c>
      <c r="C75" s="292"/>
      <c r="D75" s="292"/>
      <c r="E75" s="292"/>
      <c r="F75" s="292"/>
      <c r="G75" s="31" t="s">
        <v>336</v>
      </c>
      <c r="H75" s="32"/>
      <c r="I75" s="32"/>
      <c r="J75" s="32"/>
      <c r="K75" s="32"/>
      <c r="L75" s="48"/>
      <c r="M75" s="48"/>
      <c r="N75" s="48"/>
      <c r="O75" s="48"/>
      <c r="P75" s="48"/>
    </row>
    <row r="76" spans="1:16" ht="9.9" customHeight="1" x14ac:dyDescent="0.3">
      <c r="A76" s="206" t="s">
        <v>1101</v>
      </c>
      <c r="B76" s="291" t="s">
        <v>336</v>
      </c>
      <c r="C76" s="292"/>
      <c r="D76" s="292"/>
      <c r="E76" s="299" t="s">
        <v>1102</v>
      </c>
      <c r="F76" s="300"/>
      <c r="G76" s="300"/>
      <c r="H76" s="300"/>
      <c r="I76" s="300"/>
      <c r="J76" s="300"/>
      <c r="K76" s="300"/>
      <c r="L76" s="46">
        <v>-8019485.2300000004</v>
      </c>
      <c r="M76" s="46">
        <v>8019485.2300000004</v>
      </c>
      <c r="N76" s="46">
        <v>0</v>
      </c>
      <c r="O76" s="46">
        <v>0</v>
      </c>
      <c r="P76" s="46"/>
    </row>
    <row r="77" spans="1:16" ht="9.9" customHeight="1" x14ac:dyDescent="0.3">
      <c r="A77" s="206" t="s">
        <v>1103</v>
      </c>
      <c r="B77" s="291" t="s">
        <v>336</v>
      </c>
      <c r="C77" s="292"/>
      <c r="D77" s="292"/>
      <c r="E77" s="292"/>
      <c r="F77" s="299" t="s">
        <v>1102</v>
      </c>
      <c r="G77" s="300"/>
      <c r="H77" s="300"/>
      <c r="I77" s="300"/>
      <c r="J77" s="300"/>
      <c r="K77" s="300"/>
      <c r="L77" s="46">
        <v>-8019485.2300000004</v>
      </c>
      <c r="M77" s="46">
        <v>8019485.2300000004</v>
      </c>
      <c r="N77" s="46">
        <v>0</v>
      </c>
      <c r="O77" s="46">
        <v>0</v>
      </c>
      <c r="P77" s="46"/>
    </row>
    <row r="78" spans="1:16" ht="9.9" customHeight="1" x14ac:dyDescent="0.3">
      <c r="A78" s="207" t="s">
        <v>1104</v>
      </c>
      <c r="B78" s="291" t="s">
        <v>336</v>
      </c>
      <c r="C78" s="292"/>
      <c r="D78" s="292"/>
      <c r="E78" s="292"/>
      <c r="F78" s="292"/>
      <c r="G78" s="301" t="s">
        <v>479</v>
      </c>
      <c r="H78" s="302"/>
      <c r="I78" s="302"/>
      <c r="J78" s="302"/>
      <c r="K78" s="302"/>
      <c r="L78" s="47">
        <v>-65144.91</v>
      </c>
      <c r="M78" s="47">
        <v>65144.91</v>
      </c>
      <c r="N78" s="47">
        <v>0</v>
      </c>
      <c r="O78" s="47">
        <v>0</v>
      </c>
      <c r="P78" s="47"/>
    </row>
    <row r="79" spans="1:16" ht="9.9" customHeight="1" x14ac:dyDescent="0.3">
      <c r="A79" s="207" t="s">
        <v>1105</v>
      </c>
      <c r="B79" s="291" t="s">
        <v>336</v>
      </c>
      <c r="C79" s="292"/>
      <c r="D79" s="292"/>
      <c r="E79" s="292"/>
      <c r="F79" s="292"/>
      <c r="G79" s="301" t="s">
        <v>481</v>
      </c>
      <c r="H79" s="302"/>
      <c r="I79" s="302"/>
      <c r="J79" s="302"/>
      <c r="K79" s="302"/>
      <c r="L79" s="47">
        <v>-611954.14</v>
      </c>
      <c r="M79" s="47">
        <v>611954.14</v>
      </c>
      <c r="N79" s="47">
        <v>0</v>
      </c>
      <c r="O79" s="47">
        <v>0</v>
      </c>
      <c r="P79" s="47"/>
    </row>
    <row r="80" spans="1:16" ht="9.9" customHeight="1" x14ac:dyDescent="0.3">
      <c r="A80" s="207" t="s">
        <v>1106</v>
      </c>
      <c r="B80" s="291" t="s">
        <v>336</v>
      </c>
      <c r="C80" s="292"/>
      <c r="D80" s="292"/>
      <c r="E80" s="292"/>
      <c r="F80" s="292"/>
      <c r="G80" s="301" t="s">
        <v>483</v>
      </c>
      <c r="H80" s="302"/>
      <c r="I80" s="302"/>
      <c r="J80" s="302"/>
      <c r="K80" s="302"/>
      <c r="L80" s="47">
        <v>-607576.93999999994</v>
      </c>
      <c r="M80" s="47">
        <v>607576.93999999994</v>
      </c>
      <c r="N80" s="47">
        <v>0</v>
      </c>
      <c r="O80" s="47">
        <v>0</v>
      </c>
      <c r="P80" s="47"/>
    </row>
    <row r="81" spans="1:16" ht="9.9" customHeight="1" x14ac:dyDescent="0.3">
      <c r="A81" s="207" t="s">
        <v>1107</v>
      </c>
      <c r="B81" s="291" t="s">
        <v>336</v>
      </c>
      <c r="C81" s="292"/>
      <c r="D81" s="292"/>
      <c r="E81" s="292"/>
      <c r="F81" s="292"/>
      <c r="G81" s="301" t="s">
        <v>485</v>
      </c>
      <c r="H81" s="302"/>
      <c r="I81" s="302"/>
      <c r="J81" s="302"/>
      <c r="K81" s="302"/>
      <c r="L81" s="47">
        <v>-319963.92</v>
      </c>
      <c r="M81" s="47">
        <v>319963.92</v>
      </c>
      <c r="N81" s="47">
        <v>0</v>
      </c>
      <c r="O81" s="47">
        <v>0</v>
      </c>
      <c r="P81" s="47"/>
    </row>
    <row r="82" spans="1:16" ht="9.9" customHeight="1" x14ac:dyDescent="0.3">
      <c r="A82" s="207" t="s">
        <v>1108</v>
      </c>
      <c r="B82" s="291" t="s">
        <v>336</v>
      </c>
      <c r="C82" s="292"/>
      <c r="D82" s="292"/>
      <c r="E82" s="292"/>
      <c r="F82" s="292"/>
      <c r="G82" s="301" t="s">
        <v>1109</v>
      </c>
      <c r="H82" s="302"/>
      <c r="I82" s="302"/>
      <c r="J82" s="302"/>
      <c r="K82" s="302"/>
      <c r="L82" s="47">
        <v>-1073294.7</v>
      </c>
      <c r="M82" s="47">
        <v>1073294.7</v>
      </c>
      <c r="N82" s="47">
        <v>0</v>
      </c>
      <c r="O82" s="47">
        <v>0</v>
      </c>
      <c r="P82" s="47"/>
    </row>
    <row r="83" spans="1:16" ht="9.9" customHeight="1" x14ac:dyDescent="0.3">
      <c r="A83" s="207" t="s">
        <v>1110</v>
      </c>
      <c r="B83" s="291" t="s">
        <v>336</v>
      </c>
      <c r="C83" s="292"/>
      <c r="D83" s="292"/>
      <c r="E83" s="292"/>
      <c r="F83" s="292"/>
      <c r="G83" s="301" t="s">
        <v>491</v>
      </c>
      <c r="H83" s="302"/>
      <c r="I83" s="302"/>
      <c r="J83" s="302"/>
      <c r="K83" s="302"/>
      <c r="L83" s="47">
        <v>-28951.07</v>
      </c>
      <c r="M83" s="47">
        <v>28951.07</v>
      </c>
      <c r="N83" s="47">
        <v>0</v>
      </c>
      <c r="O83" s="47">
        <v>0</v>
      </c>
      <c r="P83" s="47"/>
    </row>
    <row r="84" spans="1:16" ht="9.9" customHeight="1" x14ac:dyDescent="0.3">
      <c r="A84" s="207" t="s">
        <v>1111</v>
      </c>
      <c r="B84" s="291" t="s">
        <v>336</v>
      </c>
      <c r="C84" s="292"/>
      <c r="D84" s="292"/>
      <c r="E84" s="292"/>
      <c r="F84" s="292"/>
      <c r="G84" s="301" t="s">
        <v>493</v>
      </c>
      <c r="H84" s="302"/>
      <c r="I84" s="302"/>
      <c r="J84" s="302"/>
      <c r="K84" s="302"/>
      <c r="L84" s="47">
        <v>-8116.04</v>
      </c>
      <c r="M84" s="47">
        <v>8116.04</v>
      </c>
      <c r="N84" s="47">
        <v>0</v>
      </c>
      <c r="O84" s="47">
        <v>0</v>
      </c>
      <c r="P84" s="47"/>
    </row>
    <row r="85" spans="1:16" ht="9.9" customHeight="1" x14ac:dyDescent="0.3">
      <c r="A85" s="207" t="s">
        <v>1112</v>
      </c>
      <c r="B85" s="291" t="s">
        <v>336</v>
      </c>
      <c r="C85" s="292"/>
      <c r="D85" s="292"/>
      <c r="E85" s="292"/>
      <c r="F85" s="292"/>
      <c r="G85" s="301" t="s">
        <v>495</v>
      </c>
      <c r="H85" s="302"/>
      <c r="I85" s="302"/>
      <c r="J85" s="302"/>
      <c r="K85" s="302"/>
      <c r="L85" s="47">
        <v>-15000</v>
      </c>
      <c r="M85" s="47">
        <v>15000</v>
      </c>
      <c r="N85" s="47">
        <v>0</v>
      </c>
      <c r="O85" s="47">
        <v>0</v>
      </c>
      <c r="P85" s="47"/>
    </row>
    <row r="86" spans="1:16" ht="9.9" customHeight="1" x14ac:dyDescent="0.3">
      <c r="A86" s="207" t="s">
        <v>1113</v>
      </c>
      <c r="B86" s="291" t="s">
        <v>336</v>
      </c>
      <c r="C86" s="292"/>
      <c r="D86" s="292"/>
      <c r="E86" s="292"/>
      <c r="F86" s="292"/>
      <c r="G86" s="301" t="s">
        <v>497</v>
      </c>
      <c r="H86" s="302"/>
      <c r="I86" s="302"/>
      <c r="J86" s="302"/>
      <c r="K86" s="302"/>
      <c r="L86" s="47">
        <v>-387588.16</v>
      </c>
      <c r="M86" s="47">
        <v>387588.16</v>
      </c>
      <c r="N86" s="47">
        <v>0</v>
      </c>
      <c r="O86" s="47">
        <v>0</v>
      </c>
      <c r="P86" s="47"/>
    </row>
    <row r="87" spans="1:16" ht="9.9" customHeight="1" x14ac:dyDescent="0.3">
      <c r="A87" s="207" t="s">
        <v>1114</v>
      </c>
      <c r="B87" s="291" t="s">
        <v>336</v>
      </c>
      <c r="C87" s="292"/>
      <c r="D87" s="292"/>
      <c r="E87" s="292"/>
      <c r="F87" s="292"/>
      <c r="G87" s="301" t="s">
        <v>489</v>
      </c>
      <c r="H87" s="302"/>
      <c r="I87" s="302"/>
      <c r="J87" s="302"/>
      <c r="K87" s="302"/>
      <c r="L87" s="47">
        <v>-40632.39</v>
      </c>
      <c r="M87" s="47">
        <v>40632.39</v>
      </c>
      <c r="N87" s="47">
        <v>0</v>
      </c>
      <c r="O87" s="47">
        <v>0</v>
      </c>
      <c r="P87" s="47"/>
    </row>
    <row r="88" spans="1:16" ht="9.9" customHeight="1" x14ac:dyDescent="0.3">
      <c r="A88" s="207" t="s">
        <v>1115</v>
      </c>
      <c r="B88" s="291" t="s">
        <v>336</v>
      </c>
      <c r="C88" s="292"/>
      <c r="D88" s="292"/>
      <c r="E88" s="292"/>
      <c r="F88" s="292"/>
      <c r="G88" s="301" t="s">
        <v>499</v>
      </c>
      <c r="H88" s="302"/>
      <c r="I88" s="302"/>
      <c r="J88" s="302"/>
      <c r="K88" s="302"/>
      <c r="L88" s="47">
        <v>-9650</v>
      </c>
      <c r="M88" s="47">
        <v>9650</v>
      </c>
      <c r="N88" s="47">
        <v>0</v>
      </c>
      <c r="O88" s="47">
        <v>0</v>
      </c>
      <c r="P88" s="47"/>
    </row>
    <row r="89" spans="1:16" ht="9.9" customHeight="1" x14ac:dyDescent="0.3">
      <c r="A89" s="207" t="s">
        <v>1116</v>
      </c>
      <c r="B89" s="291" t="s">
        <v>336</v>
      </c>
      <c r="C89" s="292"/>
      <c r="D89" s="292"/>
      <c r="E89" s="292"/>
      <c r="F89" s="292"/>
      <c r="G89" s="301" t="s">
        <v>519</v>
      </c>
      <c r="H89" s="302"/>
      <c r="I89" s="302"/>
      <c r="J89" s="302"/>
      <c r="K89" s="302"/>
      <c r="L89" s="47">
        <v>-3832172.58</v>
      </c>
      <c r="M89" s="47">
        <v>3832172.58</v>
      </c>
      <c r="N89" s="47">
        <v>0</v>
      </c>
      <c r="O89" s="47">
        <v>0</v>
      </c>
      <c r="P89" s="47"/>
    </row>
    <row r="90" spans="1:16" ht="9.9" customHeight="1" x14ac:dyDescent="0.3">
      <c r="A90" s="207" t="s">
        <v>1117</v>
      </c>
      <c r="B90" s="291" t="s">
        <v>336</v>
      </c>
      <c r="C90" s="292"/>
      <c r="D90" s="292"/>
      <c r="E90" s="292"/>
      <c r="F90" s="292"/>
      <c r="G90" s="301" t="s">
        <v>1118</v>
      </c>
      <c r="H90" s="302"/>
      <c r="I90" s="302"/>
      <c r="J90" s="302"/>
      <c r="K90" s="302"/>
      <c r="L90" s="47">
        <v>-522223.41</v>
      </c>
      <c r="M90" s="47">
        <v>522223.41</v>
      </c>
      <c r="N90" s="47">
        <v>0</v>
      </c>
      <c r="O90" s="47">
        <v>0</v>
      </c>
      <c r="P90" s="47"/>
    </row>
    <row r="91" spans="1:16" ht="9.9" customHeight="1" x14ac:dyDescent="0.3">
      <c r="A91" s="207" t="s">
        <v>1119</v>
      </c>
      <c r="B91" s="291" t="s">
        <v>336</v>
      </c>
      <c r="C91" s="292"/>
      <c r="D91" s="292"/>
      <c r="E91" s="292"/>
      <c r="F91" s="292"/>
      <c r="G91" s="301" t="s">
        <v>1120</v>
      </c>
      <c r="H91" s="302"/>
      <c r="I91" s="302"/>
      <c r="J91" s="302"/>
      <c r="K91" s="302"/>
      <c r="L91" s="47">
        <v>-951</v>
      </c>
      <c r="M91" s="47">
        <v>951</v>
      </c>
      <c r="N91" s="47">
        <v>0</v>
      </c>
      <c r="O91" s="47">
        <v>0</v>
      </c>
      <c r="P91" s="47"/>
    </row>
    <row r="92" spans="1:16" ht="9.9" customHeight="1" x14ac:dyDescent="0.3">
      <c r="A92" s="207" t="s">
        <v>1121</v>
      </c>
      <c r="B92" s="291" t="s">
        <v>336</v>
      </c>
      <c r="C92" s="292"/>
      <c r="D92" s="292"/>
      <c r="E92" s="292"/>
      <c r="F92" s="292"/>
      <c r="G92" s="301" t="s">
        <v>1122</v>
      </c>
      <c r="H92" s="302"/>
      <c r="I92" s="302"/>
      <c r="J92" s="302"/>
      <c r="K92" s="302"/>
      <c r="L92" s="47">
        <v>-314351.96999999997</v>
      </c>
      <c r="M92" s="47">
        <v>314351.96999999997</v>
      </c>
      <c r="N92" s="47">
        <v>0</v>
      </c>
      <c r="O92" s="47">
        <v>0</v>
      </c>
      <c r="P92" s="47"/>
    </row>
    <row r="93" spans="1:16" ht="9.9" customHeight="1" x14ac:dyDescent="0.3">
      <c r="A93" s="207" t="s">
        <v>1123</v>
      </c>
      <c r="B93" s="291" t="s">
        <v>336</v>
      </c>
      <c r="C93" s="292"/>
      <c r="D93" s="292"/>
      <c r="E93" s="292"/>
      <c r="F93" s="292"/>
      <c r="G93" s="301" t="s">
        <v>521</v>
      </c>
      <c r="H93" s="302"/>
      <c r="I93" s="302"/>
      <c r="J93" s="302"/>
      <c r="K93" s="302"/>
      <c r="L93" s="47">
        <v>-158429.59</v>
      </c>
      <c r="M93" s="47">
        <v>158429.59</v>
      </c>
      <c r="N93" s="47">
        <v>0</v>
      </c>
      <c r="O93" s="47">
        <v>0</v>
      </c>
      <c r="P93" s="47"/>
    </row>
    <row r="94" spans="1:16" ht="9.9" customHeight="1" x14ac:dyDescent="0.3">
      <c r="A94" s="207" t="s">
        <v>1124</v>
      </c>
      <c r="B94" s="291" t="s">
        <v>336</v>
      </c>
      <c r="C94" s="292"/>
      <c r="D94" s="292"/>
      <c r="E94" s="292"/>
      <c r="F94" s="292"/>
      <c r="G94" s="301" t="s">
        <v>523</v>
      </c>
      <c r="H94" s="302"/>
      <c r="I94" s="302"/>
      <c r="J94" s="302"/>
      <c r="K94" s="302"/>
      <c r="L94" s="47">
        <v>-19047.47</v>
      </c>
      <c r="M94" s="47">
        <v>19047.47</v>
      </c>
      <c r="N94" s="47">
        <v>0</v>
      </c>
      <c r="O94" s="47">
        <v>0</v>
      </c>
      <c r="P94" s="47"/>
    </row>
    <row r="95" spans="1:16" ht="9.9" customHeight="1" x14ac:dyDescent="0.3">
      <c r="A95" s="207" t="s">
        <v>1125</v>
      </c>
      <c r="B95" s="291" t="s">
        <v>336</v>
      </c>
      <c r="C95" s="292"/>
      <c r="D95" s="292"/>
      <c r="E95" s="292"/>
      <c r="F95" s="292"/>
      <c r="G95" s="301" t="s">
        <v>525</v>
      </c>
      <c r="H95" s="302"/>
      <c r="I95" s="302"/>
      <c r="J95" s="302"/>
      <c r="K95" s="302"/>
      <c r="L95" s="47">
        <v>-4436.9399999999996</v>
      </c>
      <c r="M95" s="47">
        <v>4436.9399999999996</v>
      </c>
      <c r="N95" s="47">
        <v>0</v>
      </c>
      <c r="O95" s="47">
        <v>0</v>
      </c>
      <c r="P95" s="47"/>
    </row>
    <row r="96" spans="1:16" ht="9.9" customHeight="1" x14ac:dyDescent="0.3">
      <c r="A96" s="30" t="s">
        <v>336</v>
      </c>
      <c r="B96" s="291" t="s">
        <v>336</v>
      </c>
      <c r="C96" s="292"/>
      <c r="D96" s="292"/>
      <c r="E96" s="292"/>
      <c r="F96" s="292"/>
      <c r="G96" s="31" t="s">
        <v>336</v>
      </c>
      <c r="H96" s="32"/>
      <c r="I96" s="32"/>
      <c r="J96" s="32"/>
      <c r="K96" s="32"/>
      <c r="L96" s="48"/>
      <c r="M96" s="48"/>
      <c r="N96" s="48"/>
      <c r="O96" s="48"/>
      <c r="P96" s="48"/>
    </row>
    <row r="97" spans="1:16" ht="9.9" customHeight="1" x14ac:dyDescent="0.3">
      <c r="A97" s="206" t="s">
        <v>1126</v>
      </c>
      <c r="B97" s="291" t="s">
        <v>336</v>
      </c>
      <c r="C97" s="292"/>
      <c r="D97" s="292"/>
      <c r="E97" s="299" t="s">
        <v>527</v>
      </c>
      <c r="F97" s="300"/>
      <c r="G97" s="300"/>
      <c r="H97" s="300"/>
      <c r="I97" s="300"/>
      <c r="J97" s="300"/>
      <c r="K97" s="300"/>
      <c r="L97" s="46">
        <v>184777.89</v>
      </c>
      <c r="M97" s="46">
        <v>0</v>
      </c>
      <c r="N97" s="46">
        <v>184777.89</v>
      </c>
      <c r="O97" s="46">
        <v>0</v>
      </c>
      <c r="P97" s="46"/>
    </row>
    <row r="98" spans="1:16" ht="9.9" customHeight="1" x14ac:dyDescent="0.3">
      <c r="A98" s="206" t="s">
        <v>1127</v>
      </c>
      <c r="B98" s="291" t="s">
        <v>336</v>
      </c>
      <c r="C98" s="292"/>
      <c r="D98" s="292"/>
      <c r="E98" s="292"/>
      <c r="F98" s="299" t="s">
        <v>527</v>
      </c>
      <c r="G98" s="300"/>
      <c r="H98" s="300"/>
      <c r="I98" s="300"/>
      <c r="J98" s="300"/>
      <c r="K98" s="300"/>
      <c r="L98" s="46">
        <v>184777.89</v>
      </c>
      <c r="M98" s="46">
        <v>0</v>
      </c>
      <c r="N98" s="46">
        <v>184777.89</v>
      </c>
      <c r="O98" s="46">
        <v>0</v>
      </c>
      <c r="P98" s="46"/>
    </row>
    <row r="99" spans="1:16" ht="9.9" customHeight="1" x14ac:dyDescent="0.3">
      <c r="A99" s="207" t="s">
        <v>1128</v>
      </c>
      <c r="B99" s="291" t="s">
        <v>336</v>
      </c>
      <c r="C99" s="292"/>
      <c r="D99" s="292"/>
      <c r="E99" s="292"/>
      <c r="F99" s="292"/>
      <c r="G99" s="301" t="s">
        <v>532</v>
      </c>
      <c r="H99" s="302"/>
      <c r="I99" s="302"/>
      <c r="J99" s="302"/>
      <c r="K99" s="302"/>
      <c r="L99" s="47">
        <v>1126</v>
      </c>
      <c r="M99" s="47">
        <v>0</v>
      </c>
      <c r="N99" s="47">
        <v>1126</v>
      </c>
      <c r="O99" s="47">
        <v>0</v>
      </c>
      <c r="P99" s="47"/>
    </row>
    <row r="100" spans="1:16" ht="9.9" customHeight="1" x14ac:dyDescent="0.3">
      <c r="A100" s="207" t="s">
        <v>1129</v>
      </c>
      <c r="B100" s="291" t="s">
        <v>336</v>
      </c>
      <c r="C100" s="292"/>
      <c r="D100" s="292"/>
      <c r="E100" s="292"/>
      <c r="F100" s="292"/>
      <c r="G100" s="301" t="s">
        <v>530</v>
      </c>
      <c r="H100" s="302"/>
      <c r="I100" s="302"/>
      <c r="J100" s="302"/>
      <c r="K100" s="302"/>
      <c r="L100" s="47">
        <v>183651.89</v>
      </c>
      <c r="M100" s="47">
        <v>0</v>
      </c>
      <c r="N100" s="47">
        <v>183651.89</v>
      </c>
      <c r="O100" s="47">
        <v>0</v>
      </c>
      <c r="P100" s="47"/>
    </row>
    <row r="101" spans="1:16" ht="9.9" customHeight="1" x14ac:dyDescent="0.3">
      <c r="A101" s="30" t="s">
        <v>336</v>
      </c>
      <c r="B101" s="291" t="s">
        <v>336</v>
      </c>
      <c r="C101" s="292"/>
      <c r="D101" s="292"/>
      <c r="E101" s="292"/>
      <c r="F101" s="292"/>
      <c r="G101" s="31" t="s">
        <v>336</v>
      </c>
      <c r="H101" s="32"/>
      <c r="I101" s="32"/>
      <c r="J101" s="32"/>
      <c r="K101" s="32"/>
      <c r="L101" s="48"/>
      <c r="M101" s="48"/>
      <c r="N101" s="48"/>
      <c r="O101" s="48"/>
      <c r="P101" s="48"/>
    </row>
    <row r="102" spans="1:16" ht="9.9" customHeight="1" x14ac:dyDescent="0.3">
      <c r="A102" s="206" t="s">
        <v>1130</v>
      </c>
      <c r="B102" s="291" t="s">
        <v>336</v>
      </c>
      <c r="C102" s="292"/>
      <c r="D102" s="292"/>
      <c r="E102" s="299" t="s">
        <v>1131</v>
      </c>
      <c r="F102" s="300"/>
      <c r="G102" s="300"/>
      <c r="H102" s="300"/>
      <c r="I102" s="300"/>
      <c r="J102" s="300"/>
      <c r="K102" s="300"/>
      <c r="L102" s="46">
        <v>-171244.54</v>
      </c>
      <c r="M102" s="46">
        <v>171244.54</v>
      </c>
      <c r="N102" s="46">
        <v>0</v>
      </c>
      <c r="O102" s="46">
        <v>0</v>
      </c>
      <c r="P102" s="46"/>
    </row>
    <row r="103" spans="1:16" ht="9.9" customHeight="1" x14ac:dyDescent="0.3">
      <c r="A103" s="206" t="s">
        <v>1132</v>
      </c>
      <c r="B103" s="291" t="s">
        <v>336</v>
      </c>
      <c r="C103" s="292"/>
      <c r="D103" s="292"/>
      <c r="E103" s="292"/>
      <c r="F103" s="299" t="s">
        <v>1131</v>
      </c>
      <c r="G103" s="300"/>
      <c r="H103" s="300"/>
      <c r="I103" s="300"/>
      <c r="J103" s="300"/>
      <c r="K103" s="300"/>
      <c r="L103" s="46">
        <v>-171244.54</v>
      </c>
      <c r="M103" s="46">
        <v>171244.54</v>
      </c>
      <c r="N103" s="46">
        <v>0</v>
      </c>
      <c r="O103" s="46">
        <v>0</v>
      </c>
      <c r="P103" s="46"/>
    </row>
    <row r="104" spans="1:16" ht="9.9" customHeight="1" x14ac:dyDescent="0.3">
      <c r="A104" s="207" t="s">
        <v>1133</v>
      </c>
      <c r="B104" s="291" t="s">
        <v>336</v>
      </c>
      <c r="C104" s="292"/>
      <c r="D104" s="292"/>
      <c r="E104" s="292"/>
      <c r="F104" s="292"/>
      <c r="G104" s="301" t="s">
        <v>538</v>
      </c>
      <c r="H104" s="302"/>
      <c r="I104" s="302"/>
      <c r="J104" s="302"/>
      <c r="K104" s="302"/>
      <c r="L104" s="47">
        <v>-170118.54</v>
      </c>
      <c r="M104" s="47">
        <v>170118.54</v>
      </c>
      <c r="N104" s="47">
        <v>0</v>
      </c>
      <c r="O104" s="47">
        <v>0</v>
      </c>
      <c r="P104" s="47"/>
    </row>
    <row r="105" spans="1:16" ht="9.9" customHeight="1" x14ac:dyDescent="0.3">
      <c r="A105" s="207" t="s">
        <v>1134</v>
      </c>
      <c r="B105" s="291" t="s">
        <v>336</v>
      </c>
      <c r="C105" s="292"/>
      <c r="D105" s="292"/>
      <c r="E105" s="292"/>
      <c r="F105" s="292"/>
      <c r="G105" s="301" t="s">
        <v>542</v>
      </c>
      <c r="H105" s="302"/>
      <c r="I105" s="302"/>
      <c r="J105" s="302"/>
      <c r="K105" s="302"/>
      <c r="L105" s="47">
        <v>-1126</v>
      </c>
      <c r="M105" s="47">
        <v>1126</v>
      </c>
      <c r="N105" s="47">
        <v>0</v>
      </c>
      <c r="O105" s="47">
        <v>0</v>
      </c>
      <c r="P105" s="47"/>
    </row>
    <row r="106" spans="1:16" ht="9.9" customHeight="1" x14ac:dyDescent="0.3">
      <c r="A106" s="30" t="s">
        <v>336</v>
      </c>
      <c r="B106" s="291" t="s">
        <v>336</v>
      </c>
      <c r="C106" s="292"/>
      <c r="D106" s="292"/>
      <c r="E106" s="292"/>
      <c r="F106" s="292"/>
      <c r="G106" s="31" t="s">
        <v>336</v>
      </c>
      <c r="H106" s="32"/>
      <c r="I106" s="32"/>
      <c r="J106" s="32"/>
      <c r="K106" s="32"/>
      <c r="L106" s="48"/>
      <c r="M106" s="48"/>
      <c r="N106" s="48"/>
      <c r="O106" s="48"/>
      <c r="P106" s="48"/>
    </row>
    <row r="107" spans="1:16" ht="9.9" customHeight="1" x14ac:dyDescent="0.3">
      <c r="A107" s="206" t="s">
        <v>420</v>
      </c>
      <c r="B107" s="291" t="s">
        <v>336</v>
      </c>
      <c r="C107" s="292"/>
      <c r="D107" s="292"/>
      <c r="E107" s="299" t="s">
        <v>421</v>
      </c>
      <c r="F107" s="300"/>
      <c r="G107" s="300"/>
      <c r="H107" s="300"/>
      <c r="I107" s="300"/>
      <c r="J107" s="300"/>
      <c r="K107" s="300"/>
      <c r="L107" s="46">
        <v>18753914.09</v>
      </c>
      <c r="M107" s="46">
        <v>9114320.1400000006</v>
      </c>
      <c r="N107" s="46">
        <v>0</v>
      </c>
      <c r="O107" s="46">
        <v>27868234.23</v>
      </c>
      <c r="P107" s="46"/>
    </row>
    <row r="108" spans="1:16" ht="9.9" customHeight="1" x14ac:dyDescent="0.3">
      <c r="A108" s="206" t="s">
        <v>422</v>
      </c>
      <c r="B108" s="291" t="s">
        <v>336</v>
      </c>
      <c r="C108" s="292"/>
      <c r="D108" s="292"/>
      <c r="E108" s="292"/>
      <c r="F108" s="299" t="s">
        <v>421</v>
      </c>
      <c r="G108" s="300"/>
      <c r="H108" s="300"/>
      <c r="I108" s="300"/>
      <c r="J108" s="300"/>
      <c r="K108" s="300"/>
      <c r="L108" s="46">
        <v>18753914.09</v>
      </c>
      <c r="M108" s="46">
        <v>9114320.1400000006</v>
      </c>
      <c r="N108" s="46">
        <v>0</v>
      </c>
      <c r="O108" s="46">
        <v>27868234.23</v>
      </c>
      <c r="P108" s="46"/>
    </row>
    <row r="109" spans="1:16" ht="9.9" customHeight="1" x14ac:dyDescent="0.3">
      <c r="A109" s="207" t="s">
        <v>423</v>
      </c>
      <c r="B109" s="291" t="s">
        <v>336</v>
      </c>
      <c r="C109" s="292"/>
      <c r="D109" s="292"/>
      <c r="E109" s="292"/>
      <c r="F109" s="292"/>
      <c r="G109" s="301" t="s">
        <v>424</v>
      </c>
      <c r="H109" s="302"/>
      <c r="I109" s="302"/>
      <c r="J109" s="302"/>
      <c r="K109" s="302"/>
      <c r="L109" s="47">
        <v>437481.2</v>
      </c>
      <c r="M109" s="47">
        <v>321630.14</v>
      </c>
      <c r="N109" s="47">
        <v>0</v>
      </c>
      <c r="O109" s="47">
        <v>759111.34</v>
      </c>
      <c r="P109" s="47"/>
    </row>
    <row r="110" spans="1:16" ht="9.9" customHeight="1" x14ac:dyDescent="0.3">
      <c r="A110" s="207" t="s">
        <v>425</v>
      </c>
      <c r="B110" s="291" t="s">
        <v>336</v>
      </c>
      <c r="C110" s="292"/>
      <c r="D110" s="292"/>
      <c r="E110" s="292"/>
      <c r="F110" s="292"/>
      <c r="G110" s="301" t="s">
        <v>426</v>
      </c>
      <c r="H110" s="302"/>
      <c r="I110" s="302"/>
      <c r="J110" s="302"/>
      <c r="K110" s="302"/>
      <c r="L110" s="47">
        <v>5905.13</v>
      </c>
      <c r="M110" s="47">
        <v>344422.02</v>
      </c>
      <c r="N110" s="47">
        <v>0</v>
      </c>
      <c r="O110" s="47">
        <v>350327.15</v>
      </c>
      <c r="P110" s="47"/>
    </row>
    <row r="111" spans="1:16" ht="9.9" customHeight="1" x14ac:dyDescent="0.3">
      <c r="A111" s="207" t="s">
        <v>427</v>
      </c>
      <c r="B111" s="291" t="s">
        <v>336</v>
      </c>
      <c r="C111" s="292"/>
      <c r="D111" s="292"/>
      <c r="E111" s="292"/>
      <c r="F111" s="292"/>
      <c r="G111" s="301" t="s">
        <v>428</v>
      </c>
      <c r="H111" s="302"/>
      <c r="I111" s="302"/>
      <c r="J111" s="302"/>
      <c r="K111" s="302"/>
      <c r="L111" s="47">
        <v>520643.83</v>
      </c>
      <c r="M111" s="47">
        <v>588319.31999999995</v>
      </c>
      <c r="N111" s="47">
        <v>0</v>
      </c>
      <c r="O111" s="47">
        <v>1108963.1499999999</v>
      </c>
      <c r="P111" s="47"/>
    </row>
    <row r="112" spans="1:16" ht="9.9" customHeight="1" x14ac:dyDescent="0.3">
      <c r="A112" s="207" t="s">
        <v>429</v>
      </c>
      <c r="B112" s="291" t="s">
        <v>336</v>
      </c>
      <c r="C112" s="292"/>
      <c r="D112" s="292"/>
      <c r="E112" s="292"/>
      <c r="F112" s="292"/>
      <c r="G112" s="301" t="s">
        <v>430</v>
      </c>
      <c r="H112" s="302"/>
      <c r="I112" s="302"/>
      <c r="J112" s="302"/>
      <c r="K112" s="302"/>
      <c r="L112" s="47">
        <v>153898.06</v>
      </c>
      <c r="M112" s="47">
        <v>696594.26</v>
      </c>
      <c r="N112" s="47">
        <v>0</v>
      </c>
      <c r="O112" s="47">
        <v>850492.32</v>
      </c>
      <c r="P112" s="47"/>
    </row>
    <row r="113" spans="1:16" ht="9.9" customHeight="1" x14ac:dyDescent="0.3">
      <c r="A113" s="207" t="s">
        <v>431</v>
      </c>
      <c r="B113" s="291" t="s">
        <v>336</v>
      </c>
      <c r="C113" s="292"/>
      <c r="D113" s="292"/>
      <c r="E113" s="292"/>
      <c r="F113" s="292"/>
      <c r="G113" s="301" t="s">
        <v>432</v>
      </c>
      <c r="H113" s="302"/>
      <c r="I113" s="302"/>
      <c r="J113" s="302"/>
      <c r="K113" s="302"/>
      <c r="L113" s="47">
        <v>190246.39999999999</v>
      </c>
      <c r="M113" s="47">
        <v>1063965.58</v>
      </c>
      <c r="N113" s="47">
        <v>0</v>
      </c>
      <c r="O113" s="47">
        <v>1254211.98</v>
      </c>
      <c r="P113" s="47"/>
    </row>
    <row r="114" spans="1:16" ht="9.9" customHeight="1" x14ac:dyDescent="0.3">
      <c r="A114" s="207" t="s">
        <v>433</v>
      </c>
      <c r="B114" s="291" t="s">
        <v>336</v>
      </c>
      <c r="C114" s="292"/>
      <c r="D114" s="292"/>
      <c r="E114" s="292"/>
      <c r="F114" s="292"/>
      <c r="G114" s="301" t="s">
        <v>434</v>
      </c>
      <c r="H114" s="302"/>
      <c r="I114" s="302"/>
      <c r="J114" s="302"/>
      <c r="K114" s="302"/>
      <c r="L114" s="47">
        <v>586566.87</v>
      </c>
      <c r="M114" s="47">
        <v>15000</v>
      </c>
      <c r="N114" s="47">
        <v>0</v>
      </c>
      <c r="O114" s="47">
        <v>601566.87</v>
      </c>
      <c r="P114" s="47"/>
    </row>
    <row r="115" spans="1:16" ht="9.9" customHeight="1" x14ac:dyDescent="0.3">
      <c r="A115" s="207" t="s">
        <v>435</v>
      </c>
      <c r="B115" s="291" t="s">
        <v>336</v>
      </c>
      <c r="C115" s="292"/>
      <c r="D115" s="292"/>
      <c r="E115" s="292"/>
      <c r="F115" s="292"/>
      <c r="G115" s="301" t="s">
        <v>436</v>
      </c>
      <c r="H115" s="302"/>
      <c r="I115" s="302"/>
      <c r="J115" s="302"/>
      <c r="K115" s="302"/>
      <c r="L115" s="47">
        <v>791063.33</v>
      </c>
      <c r="M115" s="47">
        <v>1076188.54</v>
      </c>
      <c r="N115" s="47">
        <v>0</v>
      </c>
      <c r="O115" s="47">
        <v>1867251.87</v>
      </c>
      <c r="P115" s="47"/>
    </row>
    <row r="116" spans="1:16" ht="9.9" customHeight="1" x14ac:dyDescent="0.3">
      <c r="A116" s="207" t="s">
        <v>437</v>
      </c>
      <c r="B116" s="291" t="s">
        <v>336</v>
      </c>
      <c r="C116" s="292"/>
      <c r="D116" s="292"/>
      <c r="E116" s="292"/>
      <c r="F116" s="292"/>
      <c r="G116" s="301" t="s">
        <v>438</v>
      </c>
      <c r="H116" s="302"/>
      <c r="I116" s="302"/>
      <c r="J116" s="302"/>
      <c r="K116" s="302"/>
      <c r="L116" s="47">
        <v>6500.74</v>
      </c>
      <c r="M116" s="47">
        <v>70473</v>
      </c>
      <c r="N116" s="47">
        <v>0</v>
      </c>
      <c r="O116" s="47">
        <v>76973.740000000005</v>
      </c>
      <c r="P116" s="47"/>
    </row>
    <row r="117" spans="1:16" ht="9.9" customHeight="1" x14ac:dyDescent="0.3">
      <c r="A117" s="207" t="s">
        <v>439</v>
      </c>
      <c r="B117" s="291" t="s">
        <v>336</v>
      </c>
      <c r="C117" s="292"/>
      <c r="D117" s="292"/>
      <c r="E117" s="292"/>
      <c r="F117" s="292"/>
      <c r="G117" s="301" t="s">
        <v>440</v>
      </c>
      <c r="H117" s="302"/>
      <c r="I117" s="302"/>
      <c r="J117" s="302"/>
      <c r="K117" s="302"/>
      <c r="L117" s="47">
        <v>39721.379999999997</v>
      </c>
      <c r="M117" s="47">
        <v>8383</v>
      </c>
      <c r="N117" s="47">
        <v>0</v>
      </c>
      <c r="O117" s="47">
        <v>48104.38</v>
      </c>
      <c r="P117" s="47"/>
    </row>
    <row r="118" spans="1:16" ht="9.9" customHeight="1" x14ac:dyDescent="0.3">
      <c r="A118" s="207" t="s">
        <v>441</v>
      </c>
      <c r="B118" s="291" t="s">
        <v>336</v>
      </c>
      <c r="C118" s="292"/>
      <c r="D118" s="292"/>
      <c r="E118" s="292"/>
      <c r="F118" s="292"/>
      <c r="G118" s="301" t="s">
        <v>442</v>
      </c>
      <c r="H118" s="302"/>
      <c r="I118" s="302"/>
      <c r="J118" s="302"/>
      <c r="K118" s="302"/>
      <c r="L118" s="47">
        <v>140843</v>
      </c>
      <c r="M118" s="47">
        <v>414588.15999999997</v>
      </c>
      <c r="N118" s="47">
        <v>0</v>
      </c>
      <c r="O118" s="47">
        <v>555431.16</v>
      </c>
      <c r="P118" s="47"/>
    </row>
    <row r="119" spans="1:16" ht="9.9" customHeight="1" x14ac:dyDescent="0.3">
      <c r="A119" s="207" t="s">
        <v>443</v>
      </c>
      <c r="B119" s="291" t="s">
        <v>336</v>
      </c>
      <c r="C119" s="292"/>
      <c r="D119" s="292"/>
      <c r="E119" s="292"/>
      <c r="F119" s="292"/>
      <c r="G119" s="301" t="s">
        <v>444</v>
      </c>
      <c r="H119" s="302"/>
      <c r="I119" s="302"/>
      <c r="J119" s="302"/>
      <c r="K119" s="302"/>
      <c r="L119" s="47">
        <v>110528.97</v>
      </c>
      <c r="M119" s="47">
        <v>9650</v>
      </c>
      <c r="N119" s="47">
        <v>0</v>
      </c>
      <c r="O119" s="47">
        <v>120178.97</v>
      </c>
      <c r="P119" s="47"/>
    </row>
    <row r="120" spans="1:16" ht="9.9" customHeight="1" x14ac:dyDescent="0.3">
      <c r="A120" s="207" t="s">
        <v>445</v>
      </c>
      <c r="B120" s="291" t="s">
        <v>336</v>
      </c>
      <c r="C120" s="292"/>
      <c r="D120" s="292"/>
      <c r="E120" s="292"/>
      <c r="F120" s="292"/>
      <c r="G120" s="301" t="s">
        <v>446</v>
      </c>
      <c r="H120" s="302"/>
      <c r="I120" s="302"/>
      <c r="J120" s="302"/>
      <c r="K120" s="302"/>
      <c r="L120" s="47">
        <v>31828.44</v>
      </c>
      <c r="M120" s="47">
        <v>0</v>
      </c>
      <c r="N120" s="47">
        <v>0</v>
      </c>
      <c r="O120" s="47">
        <v>31828.44</v>
      </c>
      <c r="P120" s="47"/>
    </row>
    <row r="121" spans="1:16" ht="9.9" customHeight="1" x14ac:dyDescent="0.3">
      <c r="A121" s="207" t="s">
        <v>447</v>
      </c>
      <c r="B121" s="291" t="s">
        <v>336</v>
      </c>
      <c r="C121" s="292"/>
      <c r="D121" s="292"/>
      <c r="E121" s="292"/>
      <c r="F121" s="292"/>
      <c r="G121" s="301" t="s">
        <v>448</v>
      </c>
      <c r="H121" s="302"/>
      <c r="I121" s="302"/>
      <c r="J121" s="302"/>
      <c r="K121" s="302"/>
      <c r="L121" s="47">
        <v>525406.35</v>
      </c>
      <c r="M121" s="47">
        <v>0</v>
      </c>
      <c r="N121" s="47">
        <v>0</v>
      </c>
      <c r="O121" s="47">
        <v>525406.35</v>
      </c>
      <c r="P121" s="47"/>
    </row>
    <row r="122" spans="1:16" ht="9.9" customHeight="1" x14ac:dyDescent="0.3">
      <c r="A122" s="207" t="s">
        <v>449</v>
      </c>
      <c r="B122" s="291" t="s">
        <v>336</v>
      </c>
      <c r="C122" s="292"/>
      <c r="D122" s="292"/>
      <c r="E122" s="292"/>
      <c r="F122" s="292"/>
      <c r="G122" s="301" t="s">
        <v>450</v>
      </c>
      <c r="H122" s="302"/>
      <c r="I122" s="302"/>
      <c r="J122" s="302"/>
      <c r="K122" s="302"/>
      <c r="L122" s="47">
        <v>9021.5</v>
      </c>
      <c r="M122" s="47">
        <v>0</v>
      </c>
      <c r="N122" s="47">
        <v>0</v>
      </c>
      <c r="O122" s="47">
        <v>9021.5</v>
      </c>
      <c r="P122" s="47"/>
    </row>
    <row r="123" spans="1:16" ht="9.9" customHeight="1" x14ac:dyDescent="0.3">
      <c r="A123" s="207" t="s">
        <v>451</v>
      </c>
      <c r="B123" s="291" t="s">
        <v>336</v>
      </c>
      <c r="C123" s="292"/>
      <c r="D123" s="292"/>
      <c r="E123" s="292"/>
      <c r="F123" s="292"/>
      <c r="G123" s="301" t="s">
        <v>452</v>
      </c>
      <c r="H123" s="302"/>
      <c r="I123" s="302"/>
      <c r="J123" s="302"/>
      <c r="K123" s="302"/>
      <c r="L123" s="47">
        <v>2345610.4500000002</v>
      </c>
      <c r="M123" s="47">
        <v>0</v>
      </c>
      <c r="N123" s="47">
        <v>0</v>
      </c>
      <c r="O123" s="47">
        <v>2345610.4500000002</v>
      </c>
      <c r="P123" s="47"/>
    </row>
    <row r="124" spans="1:16" ht="9.9" customHeight="1" x14ac:dyDescent="0.3">
      <c r="A124" s="207" t="s">
        <v>453</v>
      </c>
      <c r="B124" s="291" t="s">
        <v>336</v>
      </c>
      <c r="C124" s="292"/>
      <c r="D124" s="292"/>
      <c r="E124" s="292"/>
      <c r="F124" s="292"/>
      <c r="G124" s="301" t="s">
        <v>454</v>
      </c>
      <c r="H124" s="302"/>
      <c r="I124" s="302"/>
      <c r="J124" s="302"/>
      <c r="K124" s="302"/>
      <c r="L124" s="47">
        <v>5209890.3499999996</v>
      </c>
      <c r="M124" s="47">
        <v>0</v>
      </c>
      <c r="N124" s="47">
        <v>0</v>
      </c>
      <c r="O124" s="47">
        <v>5209890.3499999996</v>
      </c>
      <c r="P124" s="47"/>
    </row>
    <row r="125" spans="1:16" ht="9.9" customHeight="1" x14ac:dyDescent="0.3">
      <c r="A125" s="207" t="s">
        <v>455</v>
      </c>
      <c r="B125" s="291" t="s">
        <v>336</v>
      </c>
      <c r="C125" s="292"/>
      <c r="D125" s="292"/>
      <c r="E125" s="292"/>
      <c r="F125" s="292"/>
      <c r="G125" s="301" t="s">
        <v>456</v>
      </c>
      <c r="H125" s="302"/>
      <c r="I125" s="302"/>
      <c r="J125" s="302"/>
      <c r="K125" s="302"/>
      <c r="L125" s="47">
        <v>1212299.67</v>
      </c>
      <c r="M125" s="47">
        <v>0</v>
      </c>
      <c r="N125" s="47">
        <v>0</v>
      </c>
      <c r="O125" s="47">
        <v>1212299.67</v>
      </c>
      <c r="P125" s="47"/>
    </row>
    <row r="126" spans="1:16" ht="9.9" customHeight="1" x14ac:dyDescent="0.3">
      <c r="A126" s="207" t="s">
        <v>457</v>
      </c>
      <c r="B126" s="291" t="s">
        <v>336</v>
      </c>
      <c r="C126" s="292"/>
      <c r="D126" s="292"/>
      <c r="E126" s="292"/>
      <c r="F126" s="292"/>
      <c r="G126" s="301" t="s">
        <v>458</v>
      </c>
      <c r="H126" s="302"/>
      <c r="I126" s="302"/>
      <c r="J126" s="302"/>
      <c r="K126" s="302"/>
      <c r="L126" s="47">
        <v>5297950.66</v>
      </c>
      <c r="M126" s="47">
        <v>0</v>
      </c>
      <c r="N126" s="47">
        <v>0</v>
      </c>
      <c r="O126" s="47">
        <v>5297950.66</v>
      </c>
      <c r="P126" s="47"/>
    </row>
    <row r="127" spans="1:16" ht="9.9" customHeight="1" x14ac:dyDescent="0.3">
      <c r="A127" s="207" t="s">
        <v>459</v>
      </c>
      <c r="B127" s="291" t="s">
        <v>336</v>
      </c>
      <c r="C127" s="292"/>
      <c r="D127" s="292"/>
      <c r="E127" s="292"/>
      <c r="F127" s="292"/>
      <c r="G127" s="301" t="s">
        <v>460</v>
      </c>
      <c r="H127" s="302"/>
      <c r="I127" s="302"/>
      <c r="J127" s="302"/>
      <c r="K127" s="302"/>
      <c r="L127" s="47">
        <v>263138.71999999997</v>
      </c>
      <c r="M127" s="47">
        <v>0</v>
      </c>
      <c r="N127" s="47">
        <v>0</v>
      </c>
      <c r="O127" s="47">
        <v>263138.71999999997</v>
      </c>
      <c r="P127" s="47"/>
    </row>
    <row r="128" spans="1:16" ht="18.899999999999999" customHeight="1" x14ac:dyDescent="0.3">
      <c r="A128" s="207" t="s">
        <v>461</v>
      </c>
      <c r="B128" s="291" t="s">
        <v>336</v>
      </c>
      <c r="C128" s="292"/>
      <c r="D128" s="292"/>
      <c r="E128" s="292"/>
      <c r="F128" s="292"/>
      <c r="G128" s="301" t="s">
        <v>462</v>
      </c>
      <c r="H128" s="302"/>
      <c r="I128" s="302"/>
      <c r="J128" s="302"/>
      <c r="K128" s="302"/>
      <c r="L128" s="47">
        <v>875369.04</v>
      </c>
      <c r="M128" s="47">
        <v>253334.39</v>
      </c>
      <c r="N128" s="47">
        <v>0</v>
      </c>
      <c r="O128" s="47">
        <v>1128703.43</v>
      </c>
      <c r="P128" s="47"/>
    </row>
    <row r="129" spans="1:16" ht="9.9" customHeight="1" x14ac:dyDescent="0.3">
      <c r="A129" s="207" t="s">
        <v>463</v>
      </c>
      <c r="B129" s="291" t="s">
        <v>336</v>
      </c>
      <c r="C129" s="292"/>
      <c r="D129" s="292"/>
      <c r="E129" s="292"/>
      <c r="F129" s="292"/>
      <c r="G129" s="301" t="s">
        <v>464</v>
      </c>
      <c r="H129" s="302"/>
      <c r="I129" s="302"/>
      <c r="J129" s="302"/>
      <c r="K129" s="302"/>
      <c r="L129" s="47">
        <v>0</v>
      </c>
      <c r="M129" s="47">
        <v>3832172.58</v>
      </c>
      <c r="N129" s="47">
        <v>0</v>
      </c>
      <c r="O129" s="47">
        <v>3832172.58</v>
      </c>
      <c r="P129" s="47"/>
    </row>
    <row r="130" spans="1:16" ht="9.9" customHeight="1" x14ac:dyDescent="0.3">
      <c r="A130" s="207" t="s">
        <v>465</v>
      </c>
      <c r="B130" s="291" t="s">
        <v>336</v>
      </c>
      <c r="C130" s="292"/>
      <c r="D130" s="292"/>
      <c r="E130" s="292"/>
      <c r="F130" s="292"/>
      <c r="G130" s="301" t="s">
        <v>466</v>
      </c>
      <c r="H130" s="302"/>
      <c r="I130" s="302"/>
      <c r="J130" s="302"/>
      <c r="K130" s="302"/>
      <c r="L130" s="47">
        <v>0</v>
      </c>
      <c r="M130" s="47">
        <v>174389.91</v>
      </c>
      <c r="N130" s="47">
        <v>0</v>
      </c>
      <c r="O130" s="47">
        <v>174389.91</v>
      </c>
      <c r="P130" s="47"/>
    </row>
    <row r="131" spans="1:16" ht="9.9" customHeight="1" x14ac:dyDescent="0.3">
      <c r="A131" s="207" t="s">
        <v>467</v>
      </c>
      <c r="B131" s="291" t="s">
        <v>336</v>
      </c>
      <c r="C131" s="292"/>
      <c r="D131" s="292"/>
      <c r="E131" s="292"/>
      <c r="F131" s="292"/>
      <c r="G131" s="301" t="s">
        <v>468</v>
      </c>
      <c r="H131" s="302"/>
      <c r="I131" s="302"/>
      <c r="J131" s="302"/>
      <c r="K131" s="302"/>
      <c r="L131" s="47">
        <v>0</v>
      </c>
      <c r="M131" s="47">
        <v>175563.74</v>
      </c>
      <c r="N131" s="47">
        <v>0</v>
      </c>
      <c r="O131" s="47">
        <v>175563.74</v>
      </c>
      <c r="P131" s="47"/>
    </row>
    <row r="132" spans="1:16" ht="9.9" customHeight="1" x14ac:dyDescent="0.3">
      <c r="A132" s="207" t="s">
        <v>469</v>
      </c>
      <c r="B132" s="291" t="s">
        <v>336</v>
      </c>
      <c r="C132" s="292"/>
      <c r="D132" s="292"/>
      <c r="E132" s="292"/>
      <c r="F132" s="292"/>
      <c r="G132" s="301" t="s">
        <v>470</v>
      </c>
      <c r="H132" s="302"/>
      <c r="I132" s="302"/>
      <c r="J132" s="302"/>
      <c r="K132" s="302"/>
      <c r="L132" s="47">
        <v>0</v>
      </c>
      <c r="M132" s="47">
        <v>69645.5</v>
      </c>
      <c r="N132" s="47">
        <v>0</v>
      </c>
      <c r="O132" s="47">
        <v>69645.5</v>
      </c>
      <c r="P132" s="47"/>
    </row>
    <row r="133" spans="1:16" ht="9.9" customHeight="1" x14ac:dyDescent="0.3">
      <c r="A133" s="30" t="s">
        <v>336</v>
      </c>
      <c r="B133" s="291" t="s">
        <v>336</v>
      </c>
      <c r="C133" s="292"/>
      <c r="D133" s="292"/>
      <c r="E133" s="292"/>
      <c r="F133" s="292"/>
      <c r="G133" s="31" t="s">
        <v>336</v>
      </c>
      <c r="H133" s="32"/>
      <c r="I133" s="32"/>
      <c r="J133" s="32"/>
      <c r="K133" s="32"/>
      <c r="L133" s="48"/>
      <c r="M133" s="48"/>
      <c r="N133" s="48"/>
      <c r="O133" s="48"/>
      <c r="P133" s="48"/>
    </row>
    <row r="134" spans="1:16" ht="9.9" customHeight="1" x14ac:dyDescent="0.3">
      <c r="A134" s="206" t="s">
        <v>475</v>
      </c>
      <c r="B134" s="291" t="s">
        <v>336</v>
      </c>
      <c r="C134" s="292"/>
      <c r="D134" s="292"/>
      <c r="E134" s="299" t="s">
        <v>476</v>
      </c>
      <c r="F134" s="300"/>
      <c r="G134" s="300"/>
      <c r="H134" s="300"/>
      <c r="I134" s="300"/>
      <c r="J134" s="300"/>
      <c r="K134" s="300"/>
      <c r="L134" s="46">
        <v>-16950231.530000001</v>
      </c>
      <c r="M134" s="46">
        <v>0</v>
      </c>
      <c r="N134" s="46">
        <v>8137386.7300000004</v>
      </c>
      <c r="O134" s="46">
        <v>-25087618.260000002</v>
      </c>
      <c r="P134" s="46"/>
    </row>
    <row r="135" spans="1:16" ht="9.9" customHeight="1" x14ac:dyDescent="0.3">
      <c r="A135" s="206" t="s">
        <v>477</v>
      </c>
      <c r="B135" s="291" t="s">
        <v>336</v>
      </c>
      <c r="C135" s="292"/>
      <c r="D135" s="292"/>
      <c r="E135" s="292"/>
      <c r="F135" s="299" t="s">
        <v>476</v>
      </c>
      <c r="G135" s="300"/>
      <c r="H135" s="300"/>
      <c r="I135" s="300"/>
      <c r="J135" s="300"/>
      <c r="K135" s="300"/>
      <c r="L135" s="46">
        <v>-16950231.530000001</v>
      </c>
      <c r="M135" s="46">
        <v>0</v>
      </c>
      <c r="N135" s="46">
        <v>8137386.7300000004</v>
      </c>
      <c r="O135" s="46">
        <v>-25087618.260000002</v>
      </c>
      <c r="P135" s="46"/>
    </row>
    <row r="136" spans="1:16" ht="9.9" customHeight="1" x14ac:dyDescent="0.3">
      <c r="A136" s="207" t="s">
        <v>478</v>
      </c>
      <c r="B136" s="291" t="s">
        <v>336</v>
      </c>
      <c r="C136" s="292"/>
      <c r="D136" s="292"/>
      <c r="E136" s="292"/>
      <c r="F136" s="292"/>
      <c r="G136" s="301" t="s">
        <v>479</v>
      </c>
      <c r="H136" s="302"/>
      <c r="I136" s="302"/>
      <c r="J136" s="302"/>
      <c r="K136" s="302"/>
      <c r="L136" s="47">
        <v>-520643.83</v>
      </c>
      <c r="M136" s="47">
        <v>0</v>
      </c>
      <c r="N136" s="47">
        <v>588319.31999999995</v>
      </c>
      <c r="O136" s="47">
        <v>-1108963.1499999999</v>
      </c>
      <c r="P136" s="47"/>
    </row>
    <row r="137" spans="1:16" ht="9.9" customHeight="1" x14ac:dyDescent="0.3">
      <c r="A137" s="207" t="s">
        <v>480</v>
      </c>
      <c r="B137" s="307" t="s">
        <v>336</v>
      </c>
      <c r="C137" s="308"/>
      <c r="D137" s="308"/>
      <c r="E137" s="308"/>
      <c r="F137" s="308"/>
      <c r="G137" s="309" t="s">
        <v>481</v>
      </c>
      <c r="H137" s="310"/>
      <c r="I137" s="310"/>
      <c r="J137" s="310"/>
      <c r="K137" s="310"/>
      <c r="L137" s="287">
        <v>-122590.23</v>
      </c>
      <c r="M137" s="287">
        <v>0</v>
      </c>
      <c r="N137" s="287">
        <v>624870.05000000005</v>
      </c>
      <c r="O137" s="287">
        <v>-747460.28</v>
      </c>
      <c r="P137" s="287"/>
    </row>
    <row r="138" spans="1:16" ht="9.9" customHeight="1" x14ac:dyDescent="0.3">
      <c r="A138" s="207" t="s">
        <v>482</v>
      </c>
      <c r="B138" s="291" t="s">
        <v>336</v>
      </c>
      <c r="C138" s="292"/>
      <c r="D138" s="292"/>
      <c r="E138" s="292"/>
      <c r="F138" s="292"/>
      <c r="G138" s="301" t="s">
        <v>483</v>
      </c>
      <c r="H138" s="302"/>
      <c r="I138" s="302"/>
      <c r="J138" s="302"/>
      <c r="K138" s="302"/>
      <c r="L138" s="47">
        <v>-126429.73</v>
      </c>
      <c r="M138" s="47">
        <v>0</v>
      </c>
      <c r="N138" s="47">
        <v>611060.57999999996</v>
      </c>
      <c r="O138" s="47">
        <v>-737490.31</v>
      </c>
      <c r="P138" s="47"/>
    </row>
    <row r="139" spans="1:16" ht="9.9" customHeight="1" x14ac:dyDescent="0.3">
      <c r="A139" s="207" t="s">
        <v>484</v>
      </c>
      <c r="B139" s="291" t="s">
        <v>336</v>
      </c>
      <c r="C139" s="292"/>
      <c r="D139" s="292"/>
      <c r="E139" s="292"/>
      <c r="F139" s="292"/>
      <c r="G139" s="301" t="s">
        <v>485</v>
      </c>
      <c r="H139" s="302"/>
      <c r="I139" s="302"/>
      <c r="J139" s="302"/>
      <c r="K139" s="302"/>
      <c r="L139" s="47">
        <v>-437481.2</v>
      </c>
      <c r="M139" s="47">
        <v>0</v>
      </c>
      <c r="N139" s="47">
        <v>320020.17</v>
      </c>
      <c r="O139" s="47">
        <v>-757501.37</v>
      </c>
      <c r="P139" s="47"/>
    </row>
    <row r="140" spans="1:16" ht="9.9" customHeight="1" x14ac:dyDescent="0.3">
      <c r="A140" s="207" t="s">
        <v>486</v>
      </c>
      <c r="B140" s="291" t="s">
        <v>336</v>
      </c>
      <c r="C140" s="292"/>
      <c r="D140" s="292"/>
      <c r="E140" s="292"/>
      <c r="F140" s="292"/>
      <c r="G140" s="301" t="s">
        <v>487</v>
      </c>
      <c r="H140" s="302"/>
      <c r="I140" s="302"/>
      <c r="J140" s="302"/>
      <c r="K140" s="302"/>
      <c r="L140" s="47">
        <v>-791063.33</v>
      </c>
      <c r="M140" s="47">
        <v>0</v>
      </c>
      <c r="N140" s="47">
        <v>1073791.28</v>
      </c>
      <c r="O140" s="47">
        <v>-1864854.61</v>
      </c>
      <c r="P140" s="47"/>
    </row>
    <row r="141" spans="1:16" ht="9.9" customHeight="1" x14ac:dyDescent="0.3">
      <c r="A141" s="207" t="s">
        <v>488</v>
      </c>
      <c r="B141" s="291" t="s">
        <v>336</v>
      </c>
      <c r="C141" s="292"/>
      <c r="D141" s="292"/>
      <c r="E141" s="292"/>
      <c r="F141" s="292"/>
      <c r="G141" s="301" t="s">
        <v>489</v>
      </c>
      <c r="H141" s="302"/>
      <c r="I141" s="302"/>
      <c r="J141" s="302"/>
      <c r="K141" s="302"/>
      <c r="L141" s="47">
        <v>-3975.35</v>
      </c>
      <c r="M141" s="47">
        <v>0</v>
      </c>
      <c r="N141" s="47">
        <v>41243.96</v>
      </c>
      <c r="O141" s="47">
        <v>-45219.31</v>
      </c>
      <c r="P141" s="47"/>
    </row>
    <row r="142" spans="1:16" ht="9.9" customHeight="1" x14ac:dyDescent="0.3">
      <c r="A142" s="207" t="s">
        <v>490</v>
      </c>
      <c r="B142" s="291" t="s">
        <v>336</v>
      </c>
      <c r="C142" s="292"/>
      <c r="D142" s="292"/>
      <c r="E142" s="292"/>
      <c r="F142" s="292"/>
      <c r="G142" s="301" t="s">
        <v>491</v>
      </c>
      <c r="H142" s="302"/>
      <c r="I142" s="302"/>
      <c r="J142" s="302"/>
      <c r="K142" s="302"/>
      <c r="L142" s="47">
        <v>-5905.13</v>
      </c>
      <c r="M142" s="47">
        <v>0</v>
      </c>
      <c r="N142" s="47">
        <v>343463.98</v>
      </c>
      <c r="O142" s="47">
        <v>-349369.11</v>
      </c>
      <c r="P142" s="47"/>
    </row>
    <row r="143" spans="1:16" ht="9.9" customHeight="1" x14ac:dyDescent="0.3">
      <c r="A143" s="207" t="s">
        <v>492</v>
      </c>
      <c r="B143" s="291" t="s">
        <v>336</v>
      </c>
      <c r="C143" s="292"/>
      <c r="D143" s="292"/>
      <c r="E143" s="292"/>
      <c r="F143" s="292"/>
      <c r="G143" s="301" t="s">
        <v>493</v>
      </c>
      <c r="H143" s="302"/>
      <c r="I143" s="302"/>
      <c r="J143" s="302"/>
      <c r="K143" s="302"/>
      <c r="L143" s="47">
        <v>-39721.379999999997</v>
      </c>
      <c r="M143" s="47">
        <v>0</v>
      </c>
      <c r="N143" s="47">
        <v>8132.41</v>
      </c>
      <c r="O143" s="47">
        <v>-47853.79</v>
      </c>
      <c r="P143" s="47"/>
    </row>
    <row r="144" spans="1:16" ht="9.9" customHeight="1" x14ac:dyDescent="0.3">
      <c r="A144" s="207" t="s">
        <v>494</v>
      </c>
      <c r="B144" s="291" t="s">
        <v>336</v>
      </c>
      <c r="C144" s="292"/>
      <c r="D144" s="292"/>
      <c r="E144" s="292"/>
      <c r="F144" s="292"/>
      <c r="G144" s="301" t="s">
        <v>495</v>
      </c>
      <c r="H144" s="302"/>
      <c r="I144" s="302"/>
      <c r="J144" s="302"/>
      <c r="K144" s="302"/>
      <c r="L144" s="47">
        <v>-586566.87</v>
      </c>
      <c r="M144" s="47">
        <v>0</v>
      </c>
      <c r="N144" s="47">
        <v>15000</v>
      </c>
      <c r="O144" s="47">
        <v>-601566.87</v>
      </c>
      <c r="P144" s="47"/>
    </row>
    <row r="145" spans="1:16" ht="9.9" customHeight="1" x14ac:dyDescent="0.3">
      <c r="A145" s="207" t="s">
        <v>496</v>
      </c>
      <c r="B145" s="291" t="s">
        <v>336</v>
      </c>
      <c r="C145" s="292"/>
      <c r="D145" s="292"/>
      <c r="E145" s="292"/>
      <c r="F145" s="292"/>
      <c r="G145" s="301" t="s">
        <v>497</v>
      </c>
      <c r="H145" s="302"/>
      <c r="I145" s="302"/>
      <c r="J145" s="302"/>
      <c r="K145" s="302"/>
      <c r="L145" s="47">
        <v>-140431.78</v>
      </c>
      <c r="M145" s="47">
        <v>0</v>
      </c>
      <c r="N145" s="47">
        <v>388009.91</v>
      </c>
      <c r="O145" s="47">
        <v>-528441.68999999994</v>
      </c>
      <c r="P145" s="47"/>
    </row>
    <row r="146" spans="1:16" ht="9.9" customHeight="1" x14ac:dyDescent="0.3">
      <c r="A146" s="207" t="s">
        <v>498</v>
      </c>
      <c r="B146" s="291" t="s">
        <v>336</v>
      </c>
      <c r="C146" s="292"/>
      <c r="D146" s="292"/>
      <c r="E146" s="292"/>
      <c r="F146" s="292"/>
      <c r="G146" s="301" t="s">
        <v>499</v>
      </c>
      <c r="H146" s="302"/>
      <c r="I146" s="302"/>
      <c r="J146" s="302"/>
      <c r="K146" s="302"/>
      <c r="L146" s="47">
        <v>-110528.97</v>
      </c>
      <c r="M146" s="47">
        <v>0</v>
      </c>
      <c r="N146" s="47">
        <v>9650</v>
      </c>
      <c r="O146" s="47">
        <v>-120178.97</v>
      </c>
      <c r="P146" s="47"/>
    </row>
    <row r="147" spans="1:16" ht="9.9" customHeight="1" x14ac:dyDescent="0.3">
      <c r="A147" s="207" t="s">
        <v>500</v>
      </c>
      <c r="B147" s="291" t="s">
        <v>336</v>
      </c>
      <c r="C147" s="292"/>
      <c r="D147" s="292"/>
      <c r="E147" s="292"/>
      <c r="F147" s="292"/>
      <c r="G147" s="301" t="s">
        <v>501</v>
      </c>
      <c r="H147" s="302"/>
      <c r="I147" s="302"/>
      <c r="J147" s="302"/>
      <c r="K147" s="302"/>
      <c r="L147" s="47">
        <v>-31828.44</v>
      </c>
      <c r="M147" s="47">
        <v>0</v>
      </c>
      <c r="N147" s="47">
        <v>0</v>
      </c>
      <c r="O147" s="47">
        <v>-31828.44</v>
      </c>
      <c r="P147" s="47"/>
    </row>
    <row r="148" spans="1:16" ht="9.9" customHeight="1" x14ac:dyDescent="0.3">
      <c r="A148" s="207" t="s">
        <v>502</v>
      </c>
      <c r="B148" s="291" t="s">
        <v>336</v>
      </c>
      <c r="C148" s="292"/>
      <c r="D148" s="292"/>
      <c r="E148" s="292"/>
      <c r="F148" s="292"/>
      <c r="G148" s="301" t="s">
        <v>503</v>
      </c>
      <c r="H148" s="302"/>
      <c r="I148" s="302"/>
      <c r="J148" s="302"/>
      <c r="K148" s="302"/>
      <c r="L148" s="47">
        <v>-525406.35</v>
      </c>
      <c r="M148" s="47">
        <v>0</v>
      </c>
      <c r="N148" s="47">
        <v>0</v>
      </c>
      <c r="O148" s="47">
        <v>-525406.35</v>
      </c>
      <c r="P148" s="47"/>
    </row>
    <row r="149" spans="1:16" ht="9.9" customHeight="1" x14ac:dyDescent="0.3">
      <c r="A149" s="207" t="s">
        <v>504</v>
      </c>
      <c r="B149" s="291" t="s">
        <v>336</v>
      </c>
      <c r="C149" s="292"/>
      <c r="D149" s="292"/>
      <c r="E149" s="292"/>
      <c r="F149" s="292"/>
      <c r="G149" s="301" t="s">
        <v>505</v>
      </c>
      <c r="H149" s="302"/>
      <c r="I149" s="302"/>
      <c r="J149" s="302"/>
      <c r="K149" s="302"/>
      <c r="L149" s="47">
        <v>-9021.5</v>
      </c>
      <c r="M149" s="47">
        <v>0</v>
      </c>
      <c r="N149" s="47">
        <v>0</v>
      </c>
      <c r="O149" s="47">
        <v>-9021.5</v>
      </c>
      <c r="P149" s="47"/>
    </row>
    <row r="150" spans="1:16" ht="9.9" customHeight="1" x14ac:dyDescent="0.3">
      <c r="A150" s="207" t="s">
        <v>506</v>
      </c>
      <c r="B150" s="291" t="s">
        <v>336</v>
      </c>
      <c r="C150" s="292"/>
      <c r="D150" s="292"/>
      <c r="E150" s="292"/>
      <c r="F150" s="292"/>
      <c r="G150" s="301" t="s">
        <v>507</v>
      </c>
      <c r="H150" s="302"/>
      <c r="I150" s="302"/>
      <c r="J150" s="302"/>
      <c r="K150" s="302"/>
      <c r="L150" s="47">
        <v>-2161372.7999999998</v>
      </c>
      <c r="M150" s="47">
        <v>0</v>
      </c>
      <c r="N150" s="47">
        <v>16076.58</v>
      </c>
      <c r="O150" s="47">
        <v>-2177449.38</v>
      </c>
      <c r="P150" s="47"/>
    </row>
    <row r="151" spans="1:16" ht="9.9" customHeight="1" x14ac:dyDescent="0.3">
      <c r="A151" s="207" t="s">
        <v>508</v>
      </c>
      <c r="B151" s="291" t="s">
        <v>336</v>
      </c>
      <c r="C151" s="292"/>
      <c r="D151" s="292"/>
      <c r="E151" s="292"/>
      <c r="F151" s="292"/>
      <c r="G151" s="301" t="s">
        <v>509</v>
      </c>
      <c r="H151" s="302"/>
      <c r="I151" s="302"/>
      <c r="J151" s="302"/>
      <c r="K151" s="302"/>
      <c r="L151" s="47">
        <v>-4681284.54</v>
      </c>
      <c r="M151" s="47">
        <v>0</v>
      </c>
      <c r="N151" s="47">
        <v>27023.71</v>
      </c>
      <c r="O151" s="47">
        <v>-4708308.25</v>
      </c>
      <c r="P151" s="47"/>
    </row>
    <row r="152" spans="1:16" ht="9.9" customHeight="1" x14ac:dyDescent="0.3">
      <c r="A152" s="207" t="s">
        <v>510</v>
      </c>
      <c r="B152" s="291" t="s">
        <v>336</v>
      </c>
      <c r="C152" s="292"/>
      <c r="D152" s="292"/>
      <c r="E152" s="292"/>
      <c r="F152" s="292"/>
      <c r="G152" s="301" t="s">
        <v>511</v>
      </c>
      <c r="H152" s="302"/>
      <c r="I152" s="302"/>
      <c r="J152" s="302"/>
      <c r="K152" s="302"/>
      <c r="L152" s="47">
        <v>-1157794.3700000001</v>
      </c>
      <c r="M152" s="47">
        <v>0</v>
      </c>
      <c r="N152" s="47">
        <v>1531.43</v>
      </c>
      <c r="O152" s="47">
        <v>-1159325.8</v>
      </c>
      <c r="P152" s="47"/>
    </row>
    <row r="153" spans="1:16" ht="9.9" customHeight="1" x14ac:dyDescent="0.3">
      <c r="A153" s="207" t="s">
        <v>512</v>
      </c>
      <c r="B153" s="291" t="s">
        <v>336</v>
      </c>
      <c r="C153" s="292"/>
      <c r="D153" s="292"/>
      <c r="E153" s="292"/>
      <c r="F153" s="292"/>
      <c r="G153" s="301" t="s">
        <v>513</v>
      </c>
      <c r="H153" s="302"/>
      <c r="I153" s="302"/>
      <c r="J153" s="302"/>
      <c r="K153" s="302"/>
      <c r="L153" s="47">
        <v>-5282372.25</v>
      </c>
      <c r="M153" s="47">
        <v>0</v>
      </c>
      <c r="N153" s="47">
        <v>533.44000000000005</v>
      </c>
      <c r="O153" s="47">
        <v>-5282905.6900000004</v>
      </c>
      <c r="P153" s="47"/>
    </row>
    <row r="154" spans="1:16" ht="9.9" customHeight="1" x14ac:dyDescent="0.3">
      <c r="A154" s="207" t="s">
        <v>514</v>
      </c>
      <c r="B154" s="291" t="s">
        <v>336</v>
      </c>
      <c r="C154" s="292"/>
      <c r="D154" s="292"/>
      <c r="E154" s="292"/>
      <c r="F154" s="292"/>
      <c r="G154" s="301" t="s">
        <v>515</v>
      </c>
      <c r="H154" s="302"/>
      <c r="I154" s="302"/>
      <c r="J154" s="302"/>
      <c r="K154" s="302"/>
      <c r="L154" s="47">
        <v>-150917.96</v>
      </c>
      <c r="M154" s="47">
        <v>0</v>
      </c>
      <c r="N154" s="47">
        <v>4181.38</v>
      </c>
      <c r="O154" s="47">
        <v>-155099.34</v>
      </c>
      <c r="P154" s="47"/>
    </row>
    <row r="155" spans="1:16" ht="18.899999999999999" customHeight="1" x14ac:dyDescent="0.3">
      <c r="A155" s="207" t="s">
        <v>516</v>
      </c>
      <c r="B155" s="291" t="s">
        <v>336</v>
      </c>
      <c r="C155" s="292"/>
      <c r="D155" s="292"/>
      <c r="E155" s="292"/>
      <c r="F155" s="292"/>
      <c r="G155" s="301" t="s">
        <v>517</v>
      </c>
      <c r="H155" s="302"/>
      <c r="I155" s="302"/>
      <c r="J155" s="302"/>
      <c r="K155" s="302"/>
      <c r="L155" s="47">
        <v>-64895.519999999997</v>
      </c>
      <c r="M155" s="47">
        <v>0</v>
      </c>
      <c r="N155" s="47">
        <v>43787.41</v>
      </c>
      <c r="O155" s="47">
        <v>-108682.93</v>
      </c>
      <c r="P155" s="47"/>
    </row>
    <row r="156" spans="1:16" ht="9.9" customHeight="1" x14ac:dyDescent="0.3">
      <c r="A156" s="207" t="s">
        <v>518</v>
      </c>
      <c r="B156" s="291" t="s">
        <v>336</v>
      </c>
      <c r="C156" s="292"/>
      <c r="D156" s="292"/>
      <c r="E156" s="292"/>
      <c r="F156" s="292"/>
      <c r="G156" s="301" t="s">
        <v>519</v>
      </c>
      <c r="H156" s="302"/>
      <c r="I156" s="302"/>
      <c r="J156" s="302"/>
      <c r="K156" s="302"/>
      <c r="L156" s="47">
        <v>0</v>
      </c>
      <c r="M156" s="47">
        <v>0</v>
      </c>
      <c r="N156" s="47">
        <v>3832172.58</v>
      </c>
      <c r="O156" s="47">
        <v>-3832172.58</v>
      </c>
      <c r="P156" s="47"/>
    </row>
    <row r="157" spans="1:16" ht="9.9" customHeight="1" x14ac:dyDescent="0.3">
      <c r="A157" s="207" t="s">
        <v>520</v>
      </c>
      <c r="B157" s="291" t="s">
        <v>336</v>
      </c>
      <c r="C157" s="292"/>
      <c r="D157" s="292"/>
      <c r="E157" s="292"/>
      <c r="F157" s="292"/>
      <c r="G157" s="301" t="s">
        <v>521</v>
      </c>
      <c r="H157" s="302"/>
      <c r="I157" s="302"/>
      <c r="J157" s="302"/>
      <c r="K157" s="302"/>
      <c r="L157" s="47">
        <v>0</v>
      </c>
      <c r="M157" s="47">
        <v>0</v>
      </c>
      <c r="N157" s="47">
        <v>161200.72</v>
      </c>
      <c r="O157" s="47">
        <v>-161200.72</v>
      </c>
      <c r="P157" s="47"/>
    </row>
    <row r="158" spans="1:16" ht="9.9" customHeight="1" x14ac:dyDescent="0.3">
      <c r="A158" s="207" t="s">
        <v>522</v>
      </c>
      <c r="B158" s="291" t="s">
        <v>336</v>
      </c>
      <c r="C158" s="292"/>
      <c r="D158" s="292"/>
      <c r="E158" s="292"/>
      <c r="F158" s="292"/>
      <c r="G158" s="301" t="s">
        <v>523</v>
      </c>
      <c r="H158" s="302"/>
      <c r="I158" s="302"/>
      <c r="J158" s="302"/>
      <c r="K158" s="302"/>
      <c r="L158" s="47">
        <v>0</v>
      </c>
      <c r="M158" s="47">
        <v>0</v>
      </c>
      <c r="N158" s="47">
        <v>21837.25</v>
      </c>
      <c r="O158" s="47">
        <v>-21837.25</v>
      </c>
      <c r="P158" s="47"/>
    </row>
    <row r="159" spans="1:16" ht="9.9" customHeight="1" x14ac:dyDescent="0.3">
      <c r="A159" s="207" t="s">
        <v>524</v>
      </c>
      <c r="B159" s="291" t="s">
        <v>336</v>
      </c>
      <c r="C159" s="292"/>
      <c r="D159" s="292"/>
      <c r="E159" s="292"/>
      <c r="F159" s="292"/>
      <c r="G159" s="301" t="s">
        <v>525</v>
      </c>
      <c r="H159" s="302"/>
      <c r="I159" s="302"/>
      <c r="J159" s="302"/>
      <c r="K159" s="302"/>
      <c r="L159" s="47">
        <v>0</v>
      </c>
      <c r="M159" s="47">
        <v>0</v>
      </c>
      <c r="N159" s="47">
        <v>5480.57</v>
      </c>
      <c r="O159" s="47">
        <v>-5480.57</v>
      </c>
      <c r="P159" s="47"/>
    </row>
    <row r="160" spans="1:16" ht="9.9" customHeight="1" x14ac:dyDescent="0.3">
      <c r="A160" s="30" t="s">
        <v>336</v>
      </c>
      <c r="B160" s="291" t="s">
        <v>336</v>
      </c>
      <c r="C160" s="292"/>
      <c r="D160" s="292"/>
      <c r="E160" s="292"/>
      <c r="F160" s="292"/>
      <c r="G160" s="31" t="s">
        <v>336</v>
      </c>
      <c r="H160" s="32"/>
      <c r="I160" s="32"/>
      <c r="J160" s="32"/>
      <c r="K160" s="32"/>
      <c r="L160" s="48"/>
      <c r="M160" s="48"/>
      <c r="N160" s="48"/>
      <c r="O160" s="48"/>
      <c r="P160" s="48"/>
    </row>
    <row r="161" spans="1:16" ht="9.9" customHeight="1" x14ac:dyDescent="0.3">
      <c r="A161" s="206" t="s">
        <v>526</v>
      </c>
      <c r="B161" s="291" t="s">
        <v>336</v>
      </c>
      <c r="C161" s="292"/>
      <c r="D161" s="292"/>
      <c r="E161" s="299" t="s">
        <v>527</v>
      </c>
      <c r="F161" s="300"/>
      <c r="G161" s="300"/>
      <c r="H161" s="300"/>
      <c r="I161" s="300"/>
      <c r="J161" s="300"/>
      <c r="K161" s="300"/>
      <c r="L161" s="46">
        <v>0</v>
      </c>
      <c r="M161" s="46">
        <v>184777.89</v>
      </c>
      <c r="N161" s="46">
        <v>172344.54</v>
      </c>
      <c r="O161" s="46">
        <v>12433.35</v>
      </c>
      <c r="P161" s="46"/>
    </row>
    <row r="162" spans="1:16" ht="9.9" customHeight="1" x14ac:dyDescent="0.3">
      <c r="A162" s="206" t="s">
        <v>528</v>
      </c>
      <c r="B162" s="291" t="s">
        <v>336</v>
      </c>
      <c r="C162" s="292"/>
      <c r="D162" s="292"/>
      <c r="E162" s="292"/>
      <c r="F162" s="299" t="s">
        <v>527</v>
      </c>
      <c r="G162" s="300"/>
      <c r="H162" s="300"/>
      <c r="I162" s="300"/>
      <c r="J162" s="300"/>
      <c r="K162" s="300"/>
      <c r="L162" s="46">
        <v>355060.77</v>
      </c>
      <c r="M162" s="46">
        <v>184777.89</v>
      </c>
      <c r="N162" s="46">
        <v>0</v>
      </c>
      <c r="O162" s="46">
        <v>539838.66</v>
      </c>
      <c r="P162" s="46"/>
    </row>
    <row r="163" spans="1:16" ht="9.9" customHeight="1" x14ac:dyDescent="0.3">
      <c r="A163" s="207" t="s">
        <v>529</v>
      </c>
      <c r="B163" s="291" t="s">
        <v>336</v>
      </c>
      <c r="C163" s="292"/>
      <c r="D163" s="292"/>
      <c r="E163" s="292"/>
      <c r="F163" s="292"/>
      <c r="G163" s="301" t="s">
        <v>530</v>
      </c>
      <c r="H163" s="302"/>
      <c r="I163" s="302"/>
      <c r="J163" s="302"/>
      <c r="K163" s="302"/>
      <c r="L163" s="47">
        <v>232868.77</v>
      </c>
      <c r="M163" s="47">
        <v>183651.89</v>
      </c>
      <c r="N163" s="47">
        <v>0</v>
      </c>
      <c r="O163" s="47">
        <v>416520.66</v>
      </c>
      <c r="P163" s="47"/>
    </row>
    <row r="164" spans="1:16" ht="9.9" customHeight="1" x14ac:dyDescent="0.3">
      <c r="A164" s="207" t="s">
        <v>531</v>
      </c>
      <c r="B164" s="291" t="s">
        <v>336</v>
      </c>
      <c r="C164" s="292"/>
      <c r="D164" s="292"/>
      <c r="E164" s="292"/>
      <c r="F164" s="292"/>
      <c r="G164" s="301" t="s">
        <v>532</v>
      </c>
      <c r="H164" s="302"/>
      <c r="I164" s="302"/>
      <c r="J164" s="302"/>
      <c r="K164" s="302"/>
      <c r="L164" s="47">
        <v>112672</v>
      </c>
      <c r="M164" s="47">
        <v>1126</v>
      </c>
      <c r="N164" s="47">
        <v>0</v>
      </c>
      <c r="O164" s="47">
        <v>113798</v>
      </c>
      <c r="P164" s="47"/>
    </row>
    <row r="165" spans="1:16" ht="9.9" customHeight="1" x14ac:dyDescent="0.3">
      <c r="A165" s="207" t="s">
        <v>533</v>
      </c>
      <c r="B165" s="291" t="s">
        <v>336</v>
      </c>
      <c r="C165" s="292"/>
      <c r="D165" s="292"/>
      <c r="E165" s="292"/>
      <c r="F165" s="292"/>
      <c r="G165" s="301" t="s">
        <v>534</v>
      </c>
      <c r="H165" s="302"/>
      <c r="I165" s="302"/>
      <c r="J165" s="302"/>
      <c r="K165" s="302"/>
      <c r="L165" s="47">
        <v>9520</v>
      </c>
      <c r="M165" s="47">
        <v>0</v>
      </c>
      <c r="N165" s="47">
        <v>0</v>
      </c>
      <c r="O165" s="47">
        <v>9520</v>
      </c>
      <c r="P165" s="47"/>
    </row>
    <row r="166" spans="1:16" ht="9.9" customHeight="1" x14ac:dyDescent="0.3">
      <c r="A166" s="30" t="s">
        <v>336</v>
      </c>
      <c r="B166" s="291" t="s">
        <v>336</v>
      </c>
      <c r="C166" s="292"/>
      <c r="D166" s="292"/>
      <c r="E166" s="292"/>
      <c r="F166" s="292"/>
      <c r="G166" s="31" t="s">
        <v>336</v>
      </c>
      <c r="H166" s="32"/>
      <c r="I166" s="32"/>
      <c r="J166" s="32"/>
      <c r="K166" s="32"/>
      <c r="L166" s="48"/>
      <c r="M166" s="48"/>
      <c r="N166" s="48"/>
      <c r="O166" s="48"/>
      <c r="P166" s="48"/>
    </row>
    <row r="167" spans="1:16" ht="9.9" customHeight="1" x14ac:dyDescent="0.3">
      <c r="A167" s="206" t="s">
        <v>535</v>
      </c>
      <c r="B167" s="291" t="s">
        <v>336</v>
      </c>
      <c r="C167" s="292"/>
      <c r="D167" s="292"/>
      <c r="E167" s="292"/>
      <c r="F167" s="299" t="s">
        <v>536</v>
      </c>
      <c r="G167" s="300"/>
      <c r="H167" s="300"/>
      <c r="I167" s="300"/>
      <c r="J167" s="300"/>
      <c r="K167" s="300"/>
      <c r="L167" s="46">
        <v>-355060.77</v>
      </c>
      <c r="M167" s="46">
        <v>0</v>
      </c>
      <c r="N167" s="46">
        <v>172344.54</v>
      </c>
      <c r="O167" s="46">
        <v>-527405.31000000006</v>
      </c>
      <c r="P167" s="46"/>
    </row>
    <row r="168" spans="1:16" ht="9.9" customHeight="1" x14ac:dyDescent="0.3">
      <c r="A168" s="207" t="s">
        <v>537</v>
      </c>
      <c r="B168" s="291" t="s">
        <v>336</v>
      </c>
      <c r="C168" s="292"/>
      <c r="D168" s="292"/>
      <c r="E168" s="292"/>
      <c r="F168" s="292"/>
      <c r="G168" s="301" t="s">
        <v>538</v>
      </c>
      <c r="H168" s="302"/>
      <c r="I168" s="302"/>
      <c r="J168" s="302"/>
      <c r="K168" s="302"/>
      <c r="L168" s="47">
        <v>-232868.77</v>
      </c>
      <c r="M168" s="47">
        <v>0</v>
      </c>
      <c r="N168" s="47">
        <v>171218.54</v>
      </c>
      <c r="O168" s="47">
        <v>-404087.31</v>
      </c>
      <c r="P168" s="47"/>
    </row>
    <row r="169" spans="1:16" ht="9.9" customHeight="1" x14ac:dyDescent="0.3">
      <c r="A169" s="207" t="s">
        <v>539</v>
      </c>
      <c r="B169" s="291" t="s">
        <v>336</v>
      </c>
      <c r="C169" s="292"/>
      <c r="D169" s="292"/>
      <c r="E169" s="292"/>
      <c r="F169" s="292"/>
      <c r="G169" s="301" t="s">
        <v>540</v>
      </c>
      <c r="H169" s="302"/>
      <c r="I169" s="302"/>
      <c r="J169" s="302"/>
      <c r="K169" s="302"/>
      <c r="L169" s="47">
        <v>-9520</v>
      </c>
      <c r="M169" s="47">
        <v>0</v>
      </c>
      <c r="N169" s="47">
        <v>0</v>
      </c>
      <c r="O169" s="47">
        <v>-9520</v>
      </c>
      <c r="P169" s="47"/>
    </row>
    <row r="170" spans="1:16" ht="9.9" customHeight="1" x14ac:dyDescent="0.3">
      <c r="A170" s="207" t="s">
        <v>541</v>
      </c>
      <c r="B170" s="291" t="s">
        <v>336</v>
      </c>
      <c r="C170" s="292"/>
      <c r="D170" s="292"/>
      <c r="E170" s="292"/>
      <c r="F170" s="292"/>
      <c r="G170" s="301" t="s">
        <v>542</v>
      </c>
      <c r="H170" s="302"/>
      <c r="I170" s="302"/>
      <c r="J170" s="302"/>
      <c r="K170" s="302"/>
      <c r="L170" s="47">
        <v>-112672</v>
      </c>
      <c r="M170" s="47">
        <v>0</v>
      </c>
      <c r="N170" s="47">
        <v>1126</v>
      </c>
      <c r="O170" s="47">
        <v>-113798</v>
      </c>
      <c r="P170" s="47"/>
    </row>
    <row r="171" spans="1:16" ht="9.9" customHeight="1" x14ac:dyDescent="0.3">
      <c r="A171" s="30" t="s">
        <v>336</v>
      </c>
      <c r="B171" s="291" t="s">
        <v>336</v>
      </c>
      <c r="C171" s="292"/>
      <c r="D171" s="292"/>
      <c r="E171" s="292"/>
      <c r="F171" s="292"/>
      <c r="G171" s="31" t="s">
        <v>336</v>
      </c>
      <c r="H171" s="32"/>
      <c r="I171" s="32"/>
      <c r="J171" s="32"/>
      <c r="K171" s="32"/>
      <c r="L171" s="48"/>
      <c r="M171" s="48"/>
      <c r="N171" s="48"/>
      <c r="O171" s="48"/>
      <c r="P171" s="48"/>
    </row>
    <row r="172" spans="1:16" ht="9.9" customHeight="1" x14ac:dyDescent="0.3">
      <c r="A172" s="206" t="s">
        <v>543</v>
      </c>
      <c r="B172" s="291" t="s">
        <v>336</v>
      </c>
      <c r="C172" s="292"/>
      <c r="D172" s="292"/>
      <c r="E172" s="299" t="s">
        <v>544</v>
      </c>
      <c r="F172" s="300"/>
      <c r="G172" s="300"/>
      <c r="H172" s="300"/>
      <c r="I172" s="300"/>
      <c r="J172" s="300"/>
      <c r="K172" s="300"/>
      <c r="L172" s="46">
        <v>81598</v>
      </c>
      <c r="M172" s="46">
        <v>0</v>
      </c>
      <c r="N172" s="46">
        <v>0</v>
      </c>
      <c r="O172" s="46">
        <v>81598</v>
      </c>
      <c r="P172" s="46"/>
    </row>
    <row r="173" spans="1:16" ht="9.9" customHeight="1" x14ac:dyDescent="0.3">
      <c r="A173" s="206" t="s">
        <v>545</v>
      </c>
      <c r="B173" s="291" t="s">
        <v>336</v>
      </c>
      <c r="C173" s="292"/>
      <c r="D173" s="292"/>
      <c r="E173" s="292"/>
      <c r="F173" s="299" t="s">
        <v>544</v>
      </c>
      <c r="G173" s="300"/>
      <c r="H173" s="300"/>
      <c r="I173" s="300"/>
      <c r="J173" s="300"/>
      <c r="K173" s="300"/>
      <c r="L173" s="46">
        <v>81598</v>
      </c>
      <c r="M173" s="46">
        <v>0</v>
      </c>
      <c r="N173" s="46">
        <v>0</v>
      </c>
      <c r="O173" s="46">
        <v>81598</v>
      </c>
      <c r="P173" s="46"/>
    </row>
    <row r="174" spans="1:16" ht="9.9" customHeight="1" x14ac:dyDescent="0.3">
      <c r="A174" s="207" t="s">
        <v>546</v>
      </c>
      <c r="B174" s="291" t="s">
        <v>336</v>
      </c>
      <c r="C174" s="292"/>
      <c r="D174" s="292"/>
      <c r="E174" s="292"/>
      <c r="F174" s="292"/>
      <c r="G174" s="301" t="s">
        <v>547</v>
      </c>
      <c r="H174" s="302"/>
      <c r="I174" s="302"/>
      <c r="J174" s="302"/>
      <c r="K174" s="302"/>
      <c r="L174" s="47">
        <v>81598</v>
      </c>
      <c r="M174" s="47">
        <v>0</v>
      </c>
      <c r="N174" s="47">
        <v>0</v>
      </c>
      <c r="O174" s="47">
        <v>81598</v>
      </c>
      <c r="P174" s="47"/>
    </row>
    <row r="175" spans="1:16" ht="9.9" customHeight="1" x14ac:dyDescent="0.3">
      <c r="A175" s="30" t="s">
        <v>336</v>
      </c>
      <c r="B175" s="291" t="s">
        <v>336</v>
      </c>
      <c r="C175" s="292"/>
      <c r="D175" s="292"/>
      <c r="E175" s="292"/>
      <c r="F175" s="292"/>
      <c r="G175" s="31" t="s">
        <v>336</v>
      </c>
      <c r="H175" s="32"/>
      <c r="I175" s="32"/>
      <c r="J175" s="32"/>
      <c r="K175" s="32"/>
      <c r="L175" s="48"/>
      <c r="M175" s="48"/>
      <c r="N175" s="48"/>
      <c r="O175" s="48"/>
      <c r="P175" s="48"/>
    </row>
    <row r="176" spans="1:16" ht="9.9" customHeight="1" x14ac:dyDescent="0.3">
      <c r="A176" s="206" t="s">
        <v>548</v>
      </c>
      <c r="B176" s="291" t="s">
        <v>336</v>
      </c>
      <c r="C176" s="292"/>
      <c r="D176" s="299" t="s">
        <v>549</v>
      </c>
      <c r="E176" s="300"/>
      <c r="F176" s="300"/>
      <c r="G176" s="300"/>
      <c r="H176" s="300"/>
      <c r="I176" s="300"/>
      <c r="J176" s="300"/>
      <c r="K176" s="300"/>
      <c r="L176" s="46">
        <v>9654554.6899999995</v>
      </c>
      <c r="M176" s="46">
        <v>0</v>
      </c>
      <c r="N176" s="46">
        <v>0</v>
      </c>
      <c r="O176" s="46">
        <v>9654554.6899999995</v>
      </c>
      <c r="P176" s="46"/>
    </row>
    <row r="177" spans="1:16" ht="9.9" customHeight="1" x14ac:dyDescent="0.3">
      <c r="A177" s="206" t="s">
        <v>550</v>
      </c>
      <c r="B177" s="291" t="s">
        <v>336</v>
      </c>
      <c r="C177" s="292"/>
      <c r="D177" s="292"/>
      <c r="E177" s="299" t="s">
        <v>549</v>
      </c>
      <c r="F177" s="300"/>
      <c r="G177" s="300"/>
      <c r="H177" s="300"/>
      <c r="I177" s="300"/>
      <c r="J177" s="300"/>
      <c r="K177" s="300"/>
      <c r="L177" s="46">
        <v>9654554.6899999995</v>
      </c>
      <c r="M177" s="46">
        <v>0</v>
      </c>
      <c r="N177" s="46">
        <v>0</v>
      </c>
      <c r="O177" s="46">
        <v>9654554.6899999995</v>
      </c>
      <c r="P177" s="46"/>
    </row>
    <row r="178" spans="1:16" ht="9.9" customHeight="1" x14ac:dyDescent="0.3">
      <c r="A178" s="206" t="s">
        <v>551</v>
      </c>
      <c r="B178" s="291" t="s">
        <v>336</v>
      </c>
      <c r="C178" s="292"/>
      <c r="D178" s="292"/>
      <c r="E178" s="292"/>
      <c r="F178" s="299" t="s">
        <v>552</v>
      </c>
      <c r="G178" s="300"/>
      <c r="H178" s="300"/>
      <c r="I178" s="300"/>
      <c r="J178" s="300"/>
      <c r="K178" s="300"/>
      <c r="L178" s="46">
        <v>9654554.6899999995</v>
      </c>
      <c r="M178" s="46">
        <v>0</v>
      </c>
      <c r="N178" s="46">
        <v>0</v>
      </c>
      <c r="O178" s="46">
        <v>9654554.6899999995</v>
      </c>
      <c r="P178" s="46"/>
    </row>
    <row r="179" spans="1:16" ht="9.9" customHeight="1" x14ac:dyDescent="0.3">
      <c r="A179" s="207" t="s">
        <v>553</v>
      </c>
      <c r="B179" s="291" t="s">
        <v>336</v>
      </c>
      <c r="C179" s="292"/>
      <c r="D179" s="292"/>
      <c r="E179" s="292"/>
      <c r="F179" s="292"/>
      <c r="G179" s="301" t="s">
        <v>432</v>
      </c>
      <c r="H179" s="302"/>
      <c r="I179" s="302"/>
      <c r="J179" s="302"/>
      <c r="K179" s="302"/>
      <c r="L179" s="47">
        <v>29585</v>
      </c>
      <c r="M179" s="47">
        <v>0</v>
      </c>
      <c r="N179" s="47">
        <v>0</v>
      </c>
      <c r="O179" s="47">
        <v>29585</v>
      </c>
      <c r="P179" s="47"/>
    </row>
    <row r="180" spans="1:16" ht="9.9" customHeight="1" x14ac:dyDescent="0.3">
      <c r="A180" s="207" t="s">
        <v>554</v>
      </c>
      <c r="B180" s="291" t="s">
        <v>336</v>
      </c>
      <c r="C180" s="292"/>
      <c r="D180" s="292"/>
      <c r="E180" s="292"/>
      <c r="F180" s="292"/>
      <c r="G180" s="301" t="s">
        <v>555</v>
      </c>
      <c r="H180" s="302"/>
      <c r="I180" s="302"/>
      <c r="J180" s="302"/>
      <c r="K180" s="302"/>
      <c r="L180" s="47">
        <v>1267564.69</v>
      </c>
      <c r="M180" s="47">
        <v>0</v>
      </c>
      <c r="N180" s="47">
        <v>0</v>
      </c>
      <c r="O180" s="47">
        <v>1267564.69</v>
      </c>
      <c r="P180" s="47"/>
    </row>
    <row r="181" spans="1:16" ht="9.9" customHeight="1" x14ac:dyDescent="0.3">
      <c r="A181" s="207" t="s">
        <v>556</v>
      </c>
      <c r="B181" s="291" t="s">
        <v>336</v>
      </c>
      <c r="C181" s="292"/>
      <c r="D181" s="292"/>
      <c r="E181" s="292"/>
      <c r="F181" s="292"/>
      <c r="G181" s="301" t="s">
        <v>557</v>
      </c>
      <c r="H181" s="302"/>
      <c r="I181" s="302"/>
      <c r="J181" s="302"/>
      <c r="K181" s="302"/>
      <c r="L181" s="47">
        <v>35000</v>
      </c>
      <c r="M181" s="47">
        <v>0</v>
      </c>
      <c r="N181" s="47">
        <v>0</v>
      </c>
      <c r="O181" s="47">
        <v>35000</v>
      </c>
      <c r="P181" s="47"/>
    </row>
    <row r="182" spans="1:16" ht="9.9" customHeight="1" x14ac:dyDescent="0.3">
      <c r="A182" s="207" t="s">
        <v>558</v>
      </c>
      <c r="B182" s="291" t="s">
        <v>336</v>
      </c>
      <c r="C182" s="292"/>
      <c r="D182" s="292"/>
      <c r="E182" s="292"/>
      <c r="F182" s="292"/>
      <c r="G182" s="301" t="s">
        <v>559</v>
      </c>
      <c r="H182" s="302"/>
      <c r="I182" s="302"/>
      <c r="J182" s="302"/>
      <c r="K182" s="302"/>
      <c r="L182" s="47">
        <v>150000</v>
      </c>
      <c r="M182" s="47">
        <v>0</v>
      </c>
      <c r="N182" s="47">
        <v>0</v>
      </c>
      <c r="O182" s="47">
        <v>150000</v>
      </c>
      <c r="P182" s="47"/>
    </row>
    <row r="183" spans="1:16" ht="9.9" customHeight="1" x14ac:dyDescent="0.3">
      <c r="A183" s="207" t="s">
        <v>560</v>
      </c>
      <c r="B183" s="291" t="s">
        <v>336</v>
      </c>
      <c r="C183" s="292"/>
      <c r="D183" s="292"/>
      <c r="E183" s="292"/>
      <c r="F183" s="292"/>
      <c r="G183" s="301" t="s">
        <v>561</v>
      </c>
      <c r="H183" s="302"/>
      <c r="I183" s="302"/>
      <c r="J183" s="302"/>
      <c r="K183" s="302"/>
      <c r="L183" s="47">
        <v>8172405</v>
      </c>
      <c r="M183" s="47">
        <v>0</v>
      </c>
      <c r="N183" s="47">
        <v>0</v>
      </c>
      <c r="O183" s="47">
        <v>8172405</v>
      </c>
      <c r="P183" s="47"/>
    </row>
    <row r="184" spans="1:16" ht="9.9" customHeight="1" x14ac:dyDescent="0.3">
      <c r="A184" s="30" t="s">
        <v>336</v>
      </c>
      <c r="B184" s="291" t="s">
        <v>336</v>
      </c>
      <c r="C184" s="292"/>
      <c r="D184" s="292"/>
      <c r="E184" s="292"/>
      <c r="F184" s="292"/>
      <c r="G184" s="31" t="s">
        <v>336</v>
      </c>
      <c r="H184" s="32"/>
      <c r="I184" s="32"/>
      <c r="J184" s="32"/>
      <c r="K184" s="32"/>
      <c r="L184" s="48"/>
      <c r="M184" s="48"/>
      <c r="N184" s="48"/>
      <c r="O184" s="48"/>
      <c r="P184" s="48"/>
    </row>
    <row r="185" spans="1:16" ht="9.9" customHeight="1" x14ac:dyDescent="0.3">
      <c r="A185" s="206" t="s">
        <v>562</v>
      </c>
      <c r="B185" s="299" t="s">
        <v>563</v>
      </c>
      <c r="C185" s="300"/>
      <c r="D185" s="300"/>
      <c r="E185" s="300"/>
      <c r="F185" s="300"/>
      <c r="G185" s="300"/>
      <c r="H185" s="300"/>
      <c r="I185" s="300"/>
      <c r="J185" s="300"/>
      <c r="K185" s="300"/>
      <c r="L185" s="46">
        <v>23796603.710000001</v>
      </c>
      <c r="M185" s="46">
        <v>3020663.35</v>
      </c>
      <c r="N185" s="46">
        <v>3399481.09</v>
      </c>
      <c r="O185" s="46">
        <v>24175421.449999999</v>
      </c>
      <c r="P185" s="46"/>
    </row>
    <row r="186" spans="1:16" ht="9.9" customHeight="1" x14ac:dyDescent="0.3">
      <c r="A186" s="206" t="s">
        <v>564</v>
      </c>
      <c r="B186" s="202" t="s">
        <v>336</v>
      </c>
      <c r="C186" s="299" t="s">
        <v>565</v>
      </c>
      <c r="D186" s="300"/>
      <c r="E186" s="300"/>
      <c r="F186" s="300"/>
      <c r="G186" s="300"/>
      <c r="H186" s="300"/>
      <c r="I186" s="300"/>
      <c r="J186" s="300"/>
      <c r="K186" s="300"/>
      <c r="L186" s="46">
        <v>11234062.949999999</v>
      </c>
      <c r="M186" s="46">
        <v>2979722.13</v>
      </c>
      <c r="N186" s="46">
        <v>3206767.31</v>
      </c>
      <c r="O186" s="46">
        <v>11461108.130000001</v>
      </c>
      <c r="P186" s="46"/>
    </row>
    <row r="187" spans="1:16" ht="9.9" customHeight="1" x14ac:dyDescent="0.3">
      <c r="A187" s="206" t="s">
        <v>566</v>
      </c>
      <c r="B187" s="291" t="s">
        <v>336</v>
      </c>
      <c r="C187" s="292"/>
      <c r="D187" s="299" t="s">
        <v>567</v>
      </c>
      <c r="E187" s="300"/>
      <c r="F187" s="300"/>
      <c r="G187" s="300"/>
      <c r="H187" s="300"/>
      <c r="I187" s="300"/>
      <c r="J187" s="300"/>
      <c r="K187" s="300"/>
      <c r="L187" s="46">
        <v>995333.25</v>
      </c>
      <c r="M187" s="46">
        <v>1809942.06</v>
      </c>
      <c r="N187" s="46">
        <v>1820944.61</v>
      </c>
      <c r="O187" s="46">
        <v>1006335.8</v>
      </c>
      <c r="P187" s="46"/>
    </row>
    <row r="188" spans="1:16" ht="9.9" customHeight="1" x14ac:dyDescent="0.3">
      <c r="A188" s="206" t="s">
        <v>568</v>
      </c>
      <c r="B188" s="291" t="s">
        <v>336</v>
      </c>
      <c r="C188" s="292"/>
      <c r="D188" s="292"/>
      <c r="E188" s="299" t="s">
        <v>569</v>
      </c>
      <c r="F188" s="300"/>
      <c r="G188" s="300"/>
      <c r="H188" s="300"/>
      <c r="I188" s="300"/>
      <c r="J188" s="300"/>
      <c r="K188" s="300"/>
      <c r="L188" s="46">
        <v>475400.35</v>
      </c>
      <c r="M188" s="46">
        <v>1000718.54</v>
      </c>
      <c r="N188" s="46">
        <v>1050216.29</v>
      </c>
      <c r="O188" s="46">
        <v>524898.1</v>
      </c>
      <c r="P188" s="46"/>
    </row>
    <row r="189" spans="1:16" ht="9.9" customHeight="1" x14ac:dyDescent="0.3">
      <c r="A189" s="206" t="s">
        <v>570</v>
      </c>
      <c r="B189" s="291" t="s">
        <v>336</v>
      </c>
      <c r="C189" s="292"/>
      <c r="D189" s="292"/>
      <c r="E189" s="292"/>
      <c r="F189" s="299" t="s">
        <v>569</v>
      </c>
      <c r="G189" s="300"/>
      <c r="H189" s="300"/>
      <c r="I189" s="300"/>
      <c r="J189" s="300"/>
      <c r="K189" s="300"/>
      <c r="L189" s="46">
        <v>475400.35</v>
      </c>
      <c r="M189" s="46">
        <v>1000718.54</v>
      </c>
      <c r="N189" s="46">
        <v>1050216.29</v>
      </c>
      <c r="O189" s="46">
        <v>524898.1</v>
      </c>
      <c r="P189" s="46"/>
    </row>
    <row r="190" spans="1:16" ht="9.9" customHeight="1" x14ac:dyDescent="0.3">
      <c r="A190" s="207" t="s">
        <v>571</v>
      </c>
      <c r="B190" s="291" t="s">
        <v>336</v>
      </c>
      <c r="C190" s="292"/>
      <c r="D190" s="292"/>
      <c r="E190" s="292"/>
      <c r="F190" s="292"/>
      <c r="G190" s="301" t="s">
        <v>572</v>
      </c>
      <c r="H190" s="302"/>
      <c r="I190" s="302"/>
      <c r="J190" s="302"/>
      <c r="K190" s="302"/>
      <c r="L190" s="47">
        <v>1803.25</v>
      </c>
      <c r="M190" s="47">
        <v>387518.22</v>
      </c>
      <c r="N190" s="47">
        <v>389154.96</v>
      </c>
      <c r="O190" s="47">
        <v>3439.99</v>
      </c>
      <c r="P190" s="47"/>
    </row>
    <row r="191" spans="1:16" ht="9.9" customHeight="1" x14ac:dyDescent="0.3">
      <c r="A191" s="207" t="s">
        <v>573</v>
      </c>
      <c r="B191" s="291" t="s">
        <v>336</v>
      </c>
      <c r="C191" s="292"/>
      <c r="D191" s="292"/>
      <c r="E191" s="292"/>
      <c r="F191" s="292"/>
      <c r="G191" s="301" t="s">
        <v>574</v>
      </c>
      <c r="H191" s="302"/>
      <c r="I191" s="302"/>
      <c r="J191" s="302"/>
      <c r="K191" s="302"/>
      <c r="L191" s="47">
        <v>402410.82</v>
      </c>
      <c r="M191" s="47">
        <v>402410.82</v>
      </c>
      <c r="N191" s="47">
        <v>420882.66</v>
      </c>
      <c r="O191" s="47">
        <v>420882.66</v>
      </c>
      <c r="P191" s="47"/>
    </row>
    <row r="192" spans="1:16" ht="9.9" customHeight="1" x14ac:dyDescent="0.3">
      <c r="A192" s="207" t="s">
        <v>575</v>
      </c>
      <c r="B192" s="291" t="s">
        <v>336</v>
      </c>
      <c r="C192" s="292"/>
      <c r="D192" s="292"/>
      <c r="E192" s="292"/>
      <c r="F192" s="292"/>
      <c r="G192" s="301" t="s">
        <v>576</v>
      </c>
      <c r="H192" s="302"/>
      <c r="I192" s="302"/>
      <c r="J192" s="302"/>
      <c r="K192" s="302"/>
      <c r="L192" s="47">
        <v>26970.48</v>
      </c>
      <c r="M192" s="47">
        <v>26970.48</v>
      </c>
      <c r="N192" s="47">
        <v>54359.25</v>
      </c>
      <c r="O192" s="47">
        <v>54359.25</v>
      </c>
      <c r="P192" s="47"/>
    </row>
    <row r="193" spans="1:16" ht="9.9" customHeight="1" x14ac:dyDescent="0.3">
      <c r="A193" s="207" t="s">
        <v>577</v>
      </c>
      <c r="B193" s="291" t="s">
        <v>336</v>
      </c>
      <c r="C193" s="292"/>
      <c r="D193" s="292"/>
      <c r="E193" s="292"/>
      <c r="F193" s="292"/>
      <c r="G193" s="301" t="s">
        <v>578</v>
      </c>
      <c r="H193" s="302"/>
      <c r="I193" s="302"/>
      <c r="J193" s="302"/>
      <c r="K193" s="302"/>
      <c r="L193" s="47">
        <v>0</v>
      </c>
      <c r="M193" s="47">
        <v>586.04999999999995</v>
      </c>
      <c r="N193" s="47">
        <v>586.04999999999995</v>
      </c>
      <c r="O193" s="47">
        <v>0</v>
      </c>
      <c r="P193" s="47"/>
    </row>
    <row r="194" spans="1:16" ht="9.9" customHeight="1" x14ac:dyDescent="0.3">
      <c r="A194" s="207" t="s">
        <v>1045</v>
      </c>
      <c r="B194" s="291" t="s">
        <v>336</v>
      </c>
      <c r="C194" s="292"/>
      <c r="D194" s="292"/>
      <c r="E194" s="292"/>
      <c r="F194" s="292"/>
      <c r="G194" s="301" t="s">
        <v>1046</v>
      </c>
      <c r="H194" s="302"/>
      <c r="I194" s="302"/>
      <c r="J194" s="302"/>
      <c r="K194" s="302"/>
      <c r="L194" s="47">
        <v>0</v>
      </c>
      <c r="M194" s="47">
        <v>19926.95</v>
      </c>
      <c r="N194" s="47">
        <v>19926.95</v>
      </c>
      <c r="O194" s="47">
        <v>0</v>
      </c>
      <c r="P194" s="47"/>
    </row>
    <row r="195" spans="1:16" ht="9.9" customHeight="1" x14ac:dyDescent="0.3">
      <c r="A195" s="207" t="s">
        <v>579</v>
      </c>
      <c r="B195" s="291" t="s">
        <v>336</v>
      </c>
      <c r="C195" s="292"/>
      <c r="D195" s="292"/>
      <c r="E195" s="292"/>
      <c r="F195" s="292"/>
      <c r="G195" s="301" t="s">
        <v>580</v>
      </c>
      <c r="H195" s="302"/>
      <c r="I195" s="302"/>
      <c r="J195" s="302"/>
      <c r="K195" s="302"/>
      <c r="L195" s="47">
        <v>44215.8</v>
      </c>
      <c r="M195" s="47">
        <v>163306.01999999999</v>
      </c>
      <c r="N195" s="47">
        <v>165306.42000000001</v>
      </c>
      <c r="O195" s="47">
        <v>46216.2</v>
      </c>
      <c r="P195" s="47"/>
    </row>
    <row r="196" spans="1:16" ht="9.9" customHeight="1" x14ac:dyDescent="0.3">
      <c r="A196" s="30" t="s">
        <v>336</v>
      </c>
      <c r="B196" s="291" t="s">
        <v>336</v>
      </c>
      <c r="C196" s="292"/>
      <c r="D196" s="292"/>
      <c r="E196" s="292"/>
      <c r="F196" s="292"/>
      <c r="G196" s="31" t="s">
        <v>336</v>
      </c>
      <c r="H196" s="32"/>
      <c r="I196" s="32"/>
      <c r="J196" s="32"/>
      <c r="K196" s="32"/>
      <c r="L196" s="48"/>
      <c r="M196" s="48"/>
      <c r="N196" s="48"/>
      <c r="O196" s="48"/>
      <c r="P196" s="48"/>
    </row>
    <row r="197" spans="1:16" ht="9.9" customHeight="1" x14ac:dyDescent="0.3">
      <c r="A197" s="206" t="s">
        <v>581</v>
      </c>
      <c r="B197" s="291" t="s">
        <v>336</v>
      </c>
      <c r="C197" s="292"/>
      <c r="D197" s="292"/>
      <c r="E197" s="299" t="s">
        <v>582</v>
      </c>
      <c r="F197" s="300"/>
      <c r="G197" s="300"/>
      <c r="H197" s="300"/>
      <c r="I197" s="300"/>
      <c r="J197" s="300"/>
      <c r="K197" s="300"/>
      <c r="L197" s="46">
        <v>118040.97</v>
      </c>
      <c r="M197" s="46">
        <v>118138.21</v>
      </c>
      <c r="N197" s="46">
        <v>129644.13</v>
      </c>
      <c r="O197" s="46">
        <v>129546.89</v>
      </c>
      <c r="P197" s="46"/>
    </row>
    <row r="198" spans="1:16" ht="9.9" customHeight="1" x14ac:dyDescent="0.3">
      <c r="A198" s="206" t="s">
        <v>583</v>
      </c>
      <c r="B198" s="291" t="s">
        <v>336</v>
      </c>
      <c r="C198" s="292"/>
      <c r="D198" s="292"/>
      <c r="E198" s="292"/>
      <c r="F198" s="299" t="s">
        <v>582</v>
      </c>
      <c r="G198" s="300"/>
      <c r="H198" s="300"/>
      <c r="I198" s="300"/>
      <c r="J198" s="300"/>
      <c r="K198" s="300"/>
      <c r="L198" s="46">
        <v>118040.97</v>
      </c>
      <c r="M198" s="46">
        <v>118138.21</v>
      </c>
      <c r="N198" s="46">
        <v>129644.13</v>
      </c>
      <c r="O198" s="46">
        <v>129546.89</v>
      </c>
      <c r="P198" s="46"/>
    </row>
    <row r="199" spans="1:16" ht="9.9" customHeight="1" x14ac:dyDescent="0.3">
      <c r="A199" s="207" t="s">
        <v>584</v>
      </c>
      <c r="B199" s="291" t="s">
        <v>336</v>
      </c>
      <c r="C199" s="292"/>
      <c r="D199" s="292"/>
      <c r="E199" s="292"/>
      <c r="F199" s="292"/>
      <c r="G199" s="301" t="s">
        <v>585</v>
      </c>
      <c r="H199" s="302"/>
      <c r="I199" s="302"/>
      <c r="J199" s="302"/>
      <c r="K199" s="302"/>
      <c r="L199" s="47">
        <v>94234.6</v>
      </c>
      <c r="M199" s="47">
        <v>94331.839999999997</v>
      </c>
      <c r="N199" s="47">
        <v>97505.31</v>
      </c>
      <c r="O199" s="47">
        <v>97408.07</v>
      </c>
      <c r="P199" s="47"/>
    </row>
    <row r="200" spans="1:16" ht="9.9" customHeight="1" x14ac:dyDescent="0.3">
      <c r="A200" s="207" t="s">
        <v>586</v>
      </c>
      <c r="B200" s="291" t="s">
        <v>336</v>
      </c>
      <c r="C200" s="292"/>
      <c r="D200" s="292"/>
      <c r="E200" s="292"/>
      <c r="F200" s="292"/>
      <c r="G200" s="301" t="s">
        <v>587</v>
      </c>
      <c r="H200" s="302"/>
      <c r="I200" s="302"/>
      <c r="J200" s="302"/>
      <c r="K200" s="302"/>
      <c r="L200" s="47">
        <v>21303.22</v>
      </c>
      <c r="M200" s="47">
        <v>21303.22</v>
      </c>
      <c r="N200" s="47">
        <v>22064.18</v>
      </c>
      <c r="O200" s="47">
        <v>22064.18</v>
      </c>
      <c r="P200" s="47"/>
    </row>
    <row r="201" spans="1:16" ht="9.9" customHeight="1" x14ac:dyDescent="0.3">
      <c r="A201" s="207" t="s">
        <v>588</v>
      </c>
      <c r="B201" s="291" t="s">
        <v>336</v>
      </c>
      <c r="C201" s="292"/>
      <c r="D201" s="292"/>
      <c r="E201" s="292"/>
      <c r="F201" s="292"/>
      <c r="G201" s="301" t="s">
        <v>589</v>
      </c>
      <c r="H201" s="302"/>
      <c r="I201" s="302"/>
      <c r="J201" s="302"/>
      <c r="K201" s="302"/>
      <c r="L201" s="47">
        <v>2503.15</v>
      </c>
      <c r="M201" s="47">
        <v>2503.15</v>
      </c>
      <c r="N201" s="47">
        <v>2594.27</v>
      </c>
      <c r="O201" s="47">
        <v>2594.27</v>
      </c>
      <c r="P201" s="47"/>
    </row>
    <row r="202" spans="1:16" ht="9.9" customHeight="1" x14ac:dyDescent="0.3">
      <c r="A202" s="207" t="s">
        <v>590</v>
      </c>
      <c r="B202" s="291" t="s">
        <v>336</v>
      </c>
      <c r="C202" s="292"/>
      <c r="D202" s="292"/>
      <c r="E202" s="292"/>
      <c r="F202" s="292"/>
      <c r="G202" s="301" t="s">
        <v>591</v>
      </c>
      <c r="H202" s="302"/>
      <c r="I202" s="302"/>
      <c r="J202" s="302"/>
      <c r="K202" s="302"/>
      <c r="L202" s="47">
        <v>0</v>
      </c>
      <c r="M202" s="47">
        <v>0</v>
      </c>
      <c r="N202" s="47">
        <v>7480.37</v>
      </c>
      <c r="O202" s="47">
        <v>7480.37</v>
      </c>
      <c r="P202" s="47"/>
    </row>
    <row r="203" spans="1:16" ht="9.9" customHeight="1" x14ac:dyDescent="0.3">
      <c r="A203" s="30" t="s">
        <v>336</v>
      </c>
      <c r="B203" s="291" t="s">
        <v>336</v>
      </c>
      <c r="C203" s="292"/>
      <c r="D203" s="292"/>
      <c r="E203" s="292"/>
      <c r="F203" s="292"/>
      <c r="G203" s="31" t="s">
        <v>336</v>
      </c>
      <c r="H203" s="32"/>
      <c r="I203" s="32"/>
      <c r="J203" s="32"/>
      <c r="K203" s="32"/>
      <c r="L203" s="48"/>
      <c r="M203" s="48"/>
      <c r="N203" s="48"/>
      <c r="O203" s="48"/>
      <c r="P203" s="48"/>
    </row>
    <row r="204" spans="1:16" ht="9.9" customHeight="1" x14ac:dyDescent="0.3">
      <c r="A204" s="206" t="s">
        <v>592</v>
      </c>
      <c r="B204" s="307" t="s">
        <v>336</v>
      </c>
      <c r="C204" s="308"/>
      <c r="D204" s="308"/>
      <c r="E204" s="311" t="s">
        <v>593</v>
      </c>
      <c r="F204" s="312"/>
      <c r="G204" s="312"/>
      <c r="H204" s="312"/>
      <c r="I204" s="312"/>
      <c r="J204" s="312"/>
      <c r="K204" s="312"/>
      <c r="L204" s="286">
        <v>238541</v>
      </c>
      <c r="M204" s="286">
        <v>74986.48</v>
      </c>
      <c r="N204" s="286">
        <v>63217.81</v>
      </c>
      <c r="O204" s="286">
        <v>226772.33</v>
      </c>
      <c r="P204" s="286"/>
    </row>
    <row r="205" spans="1:16" ht="9.9" customHeight="1" x14ac:dyDescent="0.3">
      <c r="A205" s="206" t="s">
        <v>594</v>
      </c>
      <c r="B205" s="291" t="s">
        <v>336</v>
      </c>
      <c r="C205" s="292"/>
      <c r="D205" s="292"/>
      <c r="E205" s="292"/>
      <c r="F205" s="299" t="s">
        <v>593</v>
      </c>
      <c r="G205" s="300"/>
      <c r="H205" s="300"/>
      <c r="I205" s="300"/>
      <c r="J205" s="300"/>
      <c r="K205" s="300"/>
      <c r="L205" s="46">
        <v>77949.570000000007</v>
      </c>
      <c r="M205" s="46">
        <v>74986.48</v>
      </c>
      <c r="N205" s="46">
        <v>63217.81</v>
      </c>
      <c r="O205" s="46">
        <v>66180.899999999994</v>
      </c>
      <c r="P205" s="46"/>
    </row>
    <row r="206" spans="1:16" ht="9.9" customHeight="1" x14ac:dyDescent="0.3">
      <c r="A206" s="207" t="s">
        <v>595</v>
      </c>
      <c r="B206" s="291" t="s">
        <v>336</v>
      </c>
      <c r="C206" s="292"/>
      <c r="D206" s="292"/>
      <c r="E206" s="292"/>
      <c r="F206" s="292"/>
      <c r="G206" s="301" t="s">
        <v>596</v>
      </c>
      <c r="H206" s="302"/>
      <c r="I206" s="302"/>
      <c r="J206" s="302"/>
      <c r="K206" s="302"/>
      <c r="L206" s="47">
        <v>14544.71</v>
      </c>
      <c r="M206" s="47">
        <v>14580.38</v>
      </c>
      <c r="N206" s="47">
        <v>16277.54</v>
      </c>
      <c r="O206" s="47">
        <v>16241.87</v>
      </c>
      <c r="P206" s="47"/>
    </row>
    <row r="207" spans="1:16" ht="9.9" customHeight="1" x14ac:dyDescent="0.3">
      <c r="A207" s="207" t="s">
        <v>1062</v>
      </c>
      <c r="B207" s="291" t="s">
        <v>336</v>
      </c>
      <c r="C207" s="292"/>
      <c r="D207" s="292"/>
      <c r="E207" s="292"/>
      <c r="F207" s="292"/>
      <c r="G207" s="301" t="s">
        <v>1063</v>
      </c>
      <c r="H207" s="302"/>
      <c r="I207" s="302"/>
      <c r="J207" s="302"/>
      <c r="K207" s="302"/>
      <c r="L207" s="47">
        <v>0</v>
      </c>
      <c r="M207" s="47">
        <v>0</v>
      </c>
      <c r="N207" s="47">
        <v>342.46</v>
      </c>
      <c r="O207" s="47">
        <v>342.46</v>
      </c>
      <c r="P207" s="47"/>
    </row>
    <row r="208" spans="1:16" ht="9.9" customHeight="1" x14ac:dyDescent="0.3">
      <c r="A208" s="207" t="s">
        <v>597</v>
      </c>
      <c r="B208" s="291" t="s">
        <v>336</v>
      </c>
      <c r="C208" s="292"/>
      <c r="D208" s="292"/>
      <c r="E208" s="292"/>
      <c r="F208" s="292"/>
      <c r="G208" s="301" t="s">
        <v>598</v>
      </c>
      <c r="H208" s="302"/>
      <c r="I208" s="302"/>
      <c r="J208" s="302"/>
      <c r="K208" s="302"/>
      <c r="L208" s="47">
        <v>1245.07</v>
      </c>
      <c r="M208" s="47">
        <v>1245.07</v>
      </c>
      <c r="N208" s="47">
        <v>1112.25</v>
      </c>
      <c r="O208" s="47">
        <v>1112.25</v>
      </c>
      <c r="P208" s="47"/>
    </row>
    <row r="209" spans="1:16" ht="9.9" customHeight="1" x14ac:dyDescent="0.3">
      <c r="A209" s="207" t="s">
        <v>599</v>
      </c>
      <c r="B209" s="291" t="s">
        <v>336</v>
      </c>
      <c r="C209" s="292"/>
      <c r="D209" s="292"/>
      <c r="E209" s="292"/>
      <c r="F209" s="292"/>
      <c r="G209" s="301" t="s">
        <v>600</v>
      </c>
      <c r="H209" s="302"/>
      <c r="I209" s="302"/>
      <c r="J209" s="302"/>
      <c r="K209" s="302"/>
      <c r="L209" s="47">
        <v>5431.39</v>
      </c>
      <c r="M209" s="47">
        <v>2432.63</v>
      </c>
      <c r="N209" s="47">
        <v>4921.1000000000004</v>
      </c>
      <c r="O209" s="47">
        <v>7919.86</v>
      </c>
      <c r="P209" s="47"/>
    </row>
    <row r="210" spans="1:16" ht="9.9" customHeight="1" x14ac:dyDescent="0.3">
      <c r="A210" s="207" t="s">
        <v>601</v>
      </c>
      <c r="B210" s="291" t="s">
        <v>336</v>
      </c>
      <c r="C210" s="292"/>
      <c r="D210" s="292"/>
      <c r="E210" s="292"/>
      <c r="F210" s="292"/>
      <c r="G210" s="301" t="s">
        <v>602</v>
      </c>
      <c r="H210" s="302"/>
      <c r="I210" s="302"/>
      <c r="J210" s="302"/>
      <c r="K210" s="302"/>
      <c r="L210" s="47">
        <v>52920.24</v>
      </c>
      <c r="M210" s="47">
        <v>52920.24</v>
      </c>
      <c r="N210" s="47">
        <v>36033.360000000001</v>
      </c>
      <c r="O210" s="47">
        <v>36033.360000000001</v>
      </c>
      <c r="P210" s="47"/>
    </row>
    <row r="211" spans="1:16" ht="9.9" customHeight="1" x14ac:dyDescent="0.3">
      <c r="A211" s="207" t="s">
        <v>603</v>
      </c>
      <c r="B211" s="291" t="s">
        <v>336</v>
      </c>
      <c r="C211" s="292"/>
      <c r="D211" s="292"/>
      <c r="E211" s="292"/>
      <c r="F211" s="292"/>
      <c r="G211" s="301" t="s">
        <v>604</v>
      </c>
      <c r="H211" s="302"/>
      <c r="I211" s="302"/>
      <c r="J211" s="302"/>
      <c r="K211" s="302"/>
      <c r="L211" s="47">
        <v>2386.0100000000002</v>
      </c>
      <c r="M211" s="47">
        <v>2386.0100000000002</v>
      </c>
      <c r="N211" s="47">
        <v>2249.63</v>
      </c>
      <c r="O211" s="47">
        <v>2249.63</v>
      </c>
      <c r="P211" s="47"/>
    </row>
    <row r="212" spans="1:16" ht="9.9" customHeight="1" x14ac:dyDescent="0.3">
      <c r="A212" s="207" t="s">
        <v>605</v>
      </c>
      <c r="B212" s="291" t="s">
        <v>336</v>
      </c>
      <c r="C212" s="292"/>
      <c r="D212" s="292"/>
      <c r="E212" s="292"/>
      <c r="F212" s="292"/>
      <c r="G212" s="301" t="s">
        <v>606</v>
      </c>
      <c r="H212" s="302"/>
      <c r="I212" s="302"/>
      <c r="J212" s="302"/>
      <c r="K212" s="302"/>
      <c r="L212" s="47">
        <v>0</v>
      </c>
      <c r="M212" s="47">
        <v>0</v>
      </c>
      <c r="N212" s="47">
        <v>1206.46</v>
      </c>
      <c r="O212" s="47">
        <v>1206.46</v>
      </c>
      <c r="P212" s="47"/>
    </row>
    <row r="213" spans="1:16" ht="9.9" customHeight="1" x14ac:dyDescent="0.3">
      <c r="A213" s="207" t="s">
        <v>607</v>
      </c>
      <c r="B213" s="291" t="s">
        <v>336</v>
      </c>
      <c r="C213" s="292"/>
      <c r="D213" s="292"/>
      <c r="E213" s="292"/>
      <c r="F213" s="292"/>
      <c r="G213" s="301" t="s">
        <v>608</v>
      </c>
      <c r="H213" s="302"/>
      <c r="I213" s="302"/>
      <c r="J213" s="302"/>
      <c r="K213" s="302"/>
      <c r="L213" s="47">
        <v>1422.15</v>
      </c>
      <c r="M213" s="47">
        <v>1422.15</v>
      </c>
      <c r="N213" s="47">
        <v>1075.01</v>
      </c>
      <c r="O213" s="47">
        <v>1075.01</v>
      </c>
      <c r="P213" s="47"/>
    </row>
    <row r="214" spans="1:16" ht="9.9" customHeight="1" x14ac:dyDescent="0.3">
      <c r="A214" s="30" t="s">
        <v>336</v>
      </c>
      <c r="B214" s="291" t="s">
        <v>336</v>
      </c>
      <c r="C214" s="292"/>
      <c r="D214" s="292"/>
      <c r="E214" s="292"/>
      <c r="F214" s="292"/>
      <c r="G214" s="31" t="s">
        <v>336</v>
      </c>
      <c r="H214" s="32"/>
      <c r="I214" s="32"/>
      <c r="J214" s="32"/>
      <c r="K214" s="32"/>
      <c r="L214" s="48"/>
      <c r="M214" s="48"/>
      <c r="N214" s="48"/>
      <c r="O214" s="48"/>
      <c r="P214" s="48"/>
    </row>
    <row r="215" spans="1:16" ht="9.9" customHeight="1" x14ac:dyDescent="0.3">
      <c r="A215" s="206" t="s">
        <v>609</v>
      </c>
      <c r="B215" s="291" t="s">
        <v>336</v>
      </c>
      <c r="C215" s="292"/>
      <c r="D215" s="292"/>
      <c r="E215" s="292"/>
      <c r="F215" s="299" t="s">
        <v>610</v>
      </c>
      <c r="G215" s="300"/>
      <c r="H215" s="300"/>
      <c r="I215" s="300"/>
      <c r="J215" s="300"/>
      <c r="K215" s="300"/>
      <c r="L215" s="46">
        <v>160591.43</v>
      </c>
      <c r="M215" s="46">
        <v>0</v>
      </c>
      <c r="N215" s="46">
        <v>0</v>
      </c>
      <c r="O215" s="46">
        <v>160591.43</v>
      </c>
      <c r="P215" s="46"/>
    </row>
    <row r="216" spans="1:16" ht="9.9" customHeight="1" x14ac:dyDescent="0.3">
      <c r="A216" s="207" t="s">
        <v>611</v>
      </c>
      <c r="B216" s="291" t="s">
        <v>336</v>
      </c>
      <c r="C216" s="292"/>
      <c r="D216" s="292"/>
      <c r="E216" s="292"/>
      <c r="F216" s="292"/>
      <c r="G216" s="301" t="s">
        <v>612</v>
      </c>
      <c r="H216" s="302"/>
      <c r="I216" s="302"/>
      <c r="J216" s="302"/>
      <c r="K216" s="302"/>
      <c r="L216" s="47">
        <v>145306.23999999999</v>
      </c>
      <c r="M216" s="47">
        <v>0</v>
      </c>
      <c r="N216" s="47">
        <v>0</v>
      </c>
      <c r="O216" s="47">
        <v>145306.23999999999</v>
      </c>
      <c r="P216" s="47"/>
    </row>
    <row r="217" spans="1:16" ht="9.9" customHeight="1" x14ac:dyDescent="0.3">
      <c r="A217" s="207" t="s">
        <v>613</v>
      </c>
      <c r="B217" s="291" t="s">
        <v>336</v>
      </c>
      <c r="C217" s="292"/>
      <c r="D217" s="292"/>
      <c r="E217" s="292"/>
      <c r="F217" s="292"/>
      <c r="G217" s="301" t="s">
        <v>614</v>
      </c>
      <c r="H217" s="302"/>
      <c r="I217" s="302"/>
      <c r="J217" s="302"/>
      <c r="K217" s="302"/>
      <c r="L217" s="47">
        <v>15285.19</v>
      </c>
      <c r="M217" s="47">
        <v>0</v>
      </c>
      <c r="N217" s="47">
        <v>0</v>
      </c>
      <c r="O217" s="47">
        <v>15285.19</v>
      </c>
      <c r="P217" s="47"/>
    </row>
    <row r="218" spans="1:16" ht="9.9" customHeight="1" x14ac:dyDescent="0.3">
      <c r="A218" s="30" t="s">
        <v>336</v>
      </c>
      <c r="B218" s="291" t="s">
        <v>336</v>
      </c>
      <c r="C218" s="292"/>
      <c r="D218" s="292"/>
      <c r="E218" s="292"/>
      <c r="F218" s="292"/>
      <c r="G218" s="31" t="s">
        <v>336</v>
      </c>
      <c r="H218" s="32"/>
      <c r="I218" s="32"/>
      <c r="J218" s="32"/>
      <c r="K218" s="32"/>
      <c r="L218" s="48"/>
      <c r="M218" s="48"/>
      <c r="N218" s="48"/>
      <c r="O218" s="48"/>
      <c r="P218" s="48"/>
    </row>
    <row r="219" spans="1:16" ht="9.9" customHeight="1" x14ac:dyDescent="0.3">
      <c r="A219" s="206" t="s">
        <v>615</v>
      </c>
      <c r="B219" s="291" t="s">
        <v>336</v>
      </c>
      <c r="C219" s="292"/>
      <c r="D219" s="292"/>
      <c r="E219" s="299" t="s">
        <v>616</v>
      </c>
      <c r="F219" s="300"/>
      <c r="G219" s="300"/>
      <c r="H219" s="300"/>
      <c r="I219" s="300"/>
      <c r="J219" s="300"/>
      <c r="K219" s="300"/>
      <c r="L219" s="46">
        <v>163350.93</v>
      </c>
      <c r="M219" s="46">
        <v>616098.82999999996</v>
      </c>
      <c r="N219" s="46">
        <v>577866.38</v>
      </c>
      <c r="O219" s="46">
        <v>125118.48</v>
      </c>
      <c r="P219" s="46"/>
    </row>
    <row r="220" spans="1:16" ht="9.9" customHeight="1" x14ac:dyDescent="0.3">
      <c r="A220" s="206" t="s">
        <v>617</v>
      </c>
      <c r="B220" s="291" t="s">
        <v>336</v>
      </c>
      <c r="C220" s="292"/>
      <c r="D220" s="292"/>
      <c r="E220" s="292"/>
      <c r="F220" s="299" t="s">
        <v>616</v>
      </c>
      <c r="G220" s="300"/>
      <c r="H220" s="300"/>
      <c r="I220" s="300"/>
      <c r="J220" s="300"/>
      <c r="K220" s="300"/>
      <c r="L220" s="46">
        <v>163350.93</v>
      </c>
      <c r="M220" s="46">
        <v>616098.82999999996</v>
      </c>
      <c r="N220" s="46">
        <v>577866.38</v>
      </c>
      <c r="O220" s="46">
        <v>125118.48</v>
      </c>
      <c r="P220" s="46"/>
    </row>
    <row r="221" spans="1:16" ht="9.9" customHeight="1" x14ac:dyDescent="0.3">
      <c r="A221" s="207" t="s">
        <v>618</v>
      </c>
      <c r="B221" s="291" t="s">
        <v>336</v>
      </c>
      <c r="C221" s="292"/>
      <c r="D221" s="292"/>
      <c r="E221" s="292"/>
      <c r="F221" s="292"/>
      <c r="G221" s="301" t="s">
        <v>619</v>
      </c>
      <c r="H221" s="302"/>
      <c r="I221" s="302"/>
      <c r="J221" s="302"/>
      <c r="K221" s="302"/>
      <c r="L221" s="47">
        <v>163350.93</v>
      </c>
      <c r="M221" s="47">
        <v>616098.82999999996</v>
      </c>
      <c r="N221" s="47">
        <v>577866.38</v>
      </c>
      <c r="O221" s="47">
        <v>125118.48</v>
      </c>
      <c r="P221" s="47"/>
    </row>
    <row r="222" spans="1:16" ht="9.9" customHeight="1" x14ac:dyDescent="0.3">
      <c r="A222" s="30" t="s">
        <v>336</v>
      </c>
      <c r="B222" s="291" t="s">
        <v>336</v>
      </c>
      <c r="C222" s="292"/>
      <c r="D222" s="292"/>
      <c r="E222" s="292"/>
      <c r="F222" s="292"/>
      <c r="G222" s="31" t="s">
        <v>336</v>
      </c>
      <c r="H222" s="32"/>
      <c r="I222" s="32"/>
      <c r="J222" s="32"/>
      <c r="K222" s="32"/>
      <c r="L222" s="48"/>
      <c r="M222" s="48"/>
      <c r="N222" s="48"/>
      <c r="O222" s="48"/>
      <c r="P222" s="48"/>
    </row>
    <row r="223" spans="1:16" ht="9.9" customHeight="1" x14ac:dyDescent="0.3">
      <c r="A223" s="206" t="s">
        <v>1064</v>
      </c>
      <c r="B223" s="291" t="s">
        <v>336</v>
      </c>
      <c r="C223" s="292"/>
      <c r="D223" s="299" t="s">
        <v>1065</v>
      </c>
      <c r="E223" s="300"/>
      <c r="F223" s="300"/>
      <c r="G223" s="300"/>
      <c r="H223" s="300"/>
      <c r="I223" s="300"/>
      <c r="J223" s="300"/>
      <c r="K223" s="300"/>
      <c r="L223" s="46">
        <v>586758.73</v>
      </c>
      <c r="M223" s="46">
        <v>33.729999999999997</v>
      </c>
      <c r="N223" s="46">
        <v>0</v>
      </c>
      <c r="O223" s="46">
        <v>586725</v>
      </c>
      <c r="P223" s="46"/>
    </row>
    <row r="224" spans="1:16" ht="9.9" customHeight="1" x14ac:dyDescent="0.3">
      <c r="A224" s="206" t="s">
        <v>1066</v>
      </c>
      <c r="B224" s="291" t="s">
        <v>336</v>
      </c>
      <c r="C224" s="292"/>
      <c r="D224" s="292"/>
      <c r="E224" s="299" t="s">
        <v>1067</v>
      </c>
      <c r="F224" s="300"/>
      <c r="G224" s="300"/>
      <c r="H224" s="300"/>
      <c r="I224" s="300"/>
      <c r="J224" s="300"/>
      <c r="K224" s="300"/>
      <c r="L224" s="46">
        <v>586758.73</v>
      </c>
      <c r="M224" s="46">
        <v>33.729999999999997</v>
      </c>
      <c r="N224" s="46">
        <v>0</v>
      </c>
      <c r="O224" s="46">
        <v>586725</v>
      </c>
      <c r="P224" s="46"/>
    </row>
    <row r="225" spans="1:16" ht="9.9" customHeight="1" x14ac:dyDescent="0.3">
      <c r="A225" s="206" t="s">
        <v>1068</v>
      </c>
      <c r="B225" s="291" t="s">
        <v>336</v>
      </c>
      <c r="C225" s="292"/>
      <c r="D225" s="292"/>
      <c r="E225" s="292"/>
      <c r="F225" s="299" t="s">
        <v>1067</v>
      </c>
      <c r="G225" s="300"/>
      <c r="H225" s="300"/>
      <c r="I225" s="300"/>
      <c r="J225" s="300"/>
      <c r="K225" s="300"/>
      <c r="L225" s="46">
        <v>586758.73</v>
      </c>
      <c r="M225" s="46">
        <v>33.729999999999997</v>
      </c>
      <c r="N225" s="46">
        <v>0</v>
      </c>
      <c r="O225" s="46">
        <v>586725</v>
      </c>
      <c r="P225" s="46"/>
    </row>
    <row r="226" spans="1:16" ht="9.9" customHeight="1" x14ac:dyDescent="0.3">
      <c r="A226" s="207" t="s">
        <v>1135</v>
      </c>
      <c r="B226" s="291" t="s">
        <v>336</v>
      </c>
      <c r="C226" s="292"/>
      <c r="D226" s="292"/>
      <c r="E226" s="292"/>
      <c r="F226" s="292"/>
      <c r="G226" s="301" t="s">
        <v>1136</v>
      </c>
      <c r="H226" s="302"/>
      <c r="I226" s="302"/>
      <c r="J226" s="302"/>
      <c r="K226" s="302"/>
      <c r="L226" s="47">
        <v>33.729999999999997</v>
      </c>
      <c r="M226" s="47">
        <v>33.729999999999997</v>
      </c>
      <c r="N226" s="47">
        <v>0</v>
      </c>
      <c r="O226" s="47">
        <v>0</v>
      </c>
      <c r="P226" s="47"/>
    </row>
    <row r="227" spans="1:16" ht="9.9" customHeight="1" x14ac:dyDescent="0.3">
      <c r="A227" s="207" t="s">
        <v>1069</v>
      </c>
      <c r="B227" s="291" t="s">
        <v>336</v>
      </c>
      <c r="C227" s="292"/>
      <c r="D227" s="292"/>
      <c r="E227" s="292"/>
      <c r="F227" s="292"/>
      <c r="G227" s="301" t="s">
        <v>1070</v>
      </c>
      <c r="H227" s="302"/>
      <c r="I227" s="302"/>
      <c r="J227" s="302"/>
      <c r="K227" s="302"/>
      <c r="L227" s="47">
        <v>586725</v>
      </c>
      <c r="M227" s="47">
        <v>0</v>
      </c>
      <c r="N227" s="47">
        <v>0</v>
      </c>
      <c r="O227" s="47">
        <v>586725</v>
      </c>
      <c r="P227" s="47"/>
    </row>
    <row r="228" spans="1:16" ht="9.9" customHeight="1" x14ac:dyDescent="0.3">
      <c r="A228" s="30" t="s">
        <v>336</v>
      </c>
      <c r="B228" s="291" t="s">
        <v>336</v>
      </c>
      <c r="C228" s="292"/>
      <c r="D228" s="292"/>
      <c r="E228" s="292"/>
      <c r="F228" s="292"/>
      <c r="G228" s="31" t="s">
        <v>336</v>
      </c>
      <c r="H228" s="32"/>
      <c r="I228" s="32"/>
      <c r="J228" s="32"/>
      <c r="K228" s="32"/>
      <c r="L228" s="48"/>
      <c r="M228" s="48"/>
      <c r="N228" s="48"/>
      <c r="O228" s="48"/>
      <c r="P228" s="48"/>
    </row>
    <row r="229" spans="1:16" ht="9.9" customHeight="1" x14ac:dyDescent="0.3">
      <c r="A229" s="206" t="s">
        <v>626</v>
      </c>
      <c r="B229" s="291" t="s">
        <v>336</v>
      </c>
      <c r="C229" s="292"/>
      <c r="D229" s="299" t="s">
        <v>627</v>
      </c>
      <c r="E229" s="300"/>
      <c r="F229" s="300"/>
      <c r="G229" s="300"/>
      <c r="H229" s="300"/>
      <c r="I229" s="300"/>
      <c r="J229" s="300"/>
      <c r="K229" s="300"/>
      <c r="L229" s="46">
        <v>9651970.9700000007</v>
      </c>
      <c r="M229" s="46">
        <v>1169746.3400000001</v>
      </c>
      <c r="N229" s="46">
        <v>1385822.7</v>
      </c>
      <c r="O229" s="46">
        <v>9868047.3300000001</v>
      </c>
      <c r="P229" s="46"/>
    </row>
    <row r="230" spans="1:16" ht="9.9" customHeight="1" x14ac:dyDescent="0.3">
      <c r="A230" s="206" t="s">
        <v>628</v>
      </c>
      <c r="B230" s="291" t="s">
        <v>336</v>
      </c>
      <c r="C230" s="292"/>
      <c r="D230" s="292"/>
      <c r="E230" s="299" t="s">
        <v>627</v>
      </c>
      <c r="F230" s="300"/>
      <c r="G230" s="300"/>
      <c r="H230" s="300"/>
      <c r="I230" s="300"/>
      <c r="J230" s="300"/>
      <c r="K230" s="300"/>
      <c r="L230" s="46">
        <v>9651970.9700000007</v>
      </c>
      <c r="M230" s="46">
        <v>1169746.3400000001</v>
      </c>
      <c r="N230" s="46">
        <v>1385822.7</v>
      </c>
      <c r="O230" s="46">
        <v>9868047.3300000001</v>
      </c>
      <c r="P230" s="46"/>
    </row>
    <row r="231" spans="1:16" ht="9.9" customHeight="1" x14ac:dyDescent="0.3">
      <c r="A231" s="206" t="s">
        <v>629</v>
      </c>
      <c r="B231" s="291" t="s">
        <v>336</v>
      </c>
      <c r="C231" s="292"/>
      <c r="D231" s="292"/>
      <c r="E231" s="292"/>
      <c r="F231" s="299" t="s">
        <v>627</v>
      </c>
      <c r="G231" s="300"/>
      <c r="H231" s="300"/>
      <c r="I231" s="300"/>
      <c r="J231" s="300"/>
      <c r="K231" s="300"/>
      <c r="L231" s="46">
        <v>9651970.9700000007</v>
      </c>
      <c r="M231" s="46">
        <v>1169746.3400000001</v>
      </c>
      <c r="N231" s="46">
        <v>1385822.7</v>
      </c>
      <c r="O231" s="46">
        <v>9868047.3300000001</v>
      </c>
      <c r="P231" s="46"/>
    </row>
    <row r="232" spans="1:16" ht="9.9" customHeight="1" x14ac:dyDescent="0.3">
      <c r="A232" s="207" t="s">
        <v>630</v>
      </c>
      <c r="B232" s="291" t="s">
        <v>336</v>
      </c>
      <c r="C232" s="292"/>
      <c r="D232" s="292"/>
      <c r="E232" s="292"/>
      <c r="F232" s="292"/>
      <c r="G232" s="301" t="s">
        <v>631</v>
      </c>
      <c r="H232" s="302"/>
      <c r="I232" s="302"/>
      <c r="J232" s="302"/>
      <c r="K232" s="302"/>
      <c r="L232" s="47">
        <v>9651970.9700000007</v>
      </c>
      <c r="M232" s="47">
        <v>1169746.3400000001</v>
      </c>
      <c r="N232" s="47">
        <v>1385822.7</v>
      </c>
      <c r="O232" s="47">
        <v>9868047.3300000001</v>
      </c>
      <c r="P232" s="47"/>
    </row>
    <row r="233" spans="1:16" ht="9.9" customHeight="1" x14ac:dyDescent="0.3">
      <c r="A233" s="206" t="s">
        <v>336</v>
      </c>
      <c r="B233" s="291" t="s">
        <v>336</v>
      </c>
      <c r="C233" s="292"/>
      <c r="D233" s="33" t="s">
        <v>336</v>
      </c>
      <c r="E233" s="34"/>
      <c r="F233" s="34"/>
      <c r="G233" s="34"/>
      <c r="H233" s="34"/>
      <c r="I233" s="34"/>
      <c r="J233" s="34"/>
      <c r="K233" s="34"/>
      <c r="L233" s="50"/>
      <c r="M233" s="50"/>
      <c r="N233" s="50"/>
      <c r="O233" s="50"/>
      <c r="P233" s="50"/>
    </row>
    <row r="234" spans="1:16" ht="9.9" customHeight="1" x14ac:dyDescent="0.3">
      <c r="A234" s="206" t="s">
        <v>632</v>
      </c>
      <c r="B234" s="202" t="s">
        <v>336</v>
      </c>
      <c r="C234" s="299" t="s">
        <v>633</v>
      </c>
      <c r="D234" s="300"/>
      <c r="E234" s="300"/>
      <c r="F234" s="300"/>
      <c r="G234" s="300"/>
      <c r="H234" s="300"/>
      <c r="I234" s="300"/>
      <c r="J234" s="300"/>
      <c r="K234" s="300"/>
      <c r="L234" s="46">
        <v>12562540.76</v>
      </c>
      <c r="M234" s="46">
        <v>40941.22</v>
      </c>
      <c r="N234" s="46">
        <v>192713.78</v>
      </c>
      <c r="O234" s="46">
        <v>12714313.32</v>
      </c>
      <c r="P234" s="46"/>
    </row>
    <row r="235" spans="1:16" ht="9.9" customHeight="1" x14ac:dyDescent="0.3">
      <c r="A235" s="206" t="s">
        <v>634</v>
      </c>
      <c r="B235" s="291" t="s">
        <v>336</v>
      </c>
      <c r="C235" s="292"/>
      <c r="D235" s="299" t="s">
        <v>635</v>
      </c>
      <c r="E235" s="300"/>
      <c r="F235" s="300"/>
      <c r="G235" s="300"/>
      <c r="H235" s="300"/>
      <c r="I235" s="300"/>
      <c r="J235" s="300"/>
      <c r="K235" s="300"/>
      <c r="L235" s="46">
        <v>2907986.07</v>
      </c>
      <c r="M235" s="46">
        <v>40941.22</v>
      </c>
      <c r="N235" s="46">
        <v>192713.78</v>
      </c>
      <c r="O235" s="46">
        <v>3059758.63</v>
      </c>
      <c r="P235" s="46"/>
    </row>
    <row r="236" spans="1:16" ht="9.9" customHeight="1" x14ac:dyDescent="0.3">
      <c r="A236" s="206" t="s">
        <v>636</v>
      </c>
      <c r="B236" s="291" t="s">
        <v>336</v>
      </c>
      <c r="C236" s="292"/>
      <c r="D236" s="292"/>
      <c r="E236" s="299" t="s">
        <v>637</v>
      </c>
      <c r="F236" s="300"/>
      <c r="G236" s="300"/>
      <c r="H236" s="300"/>
      <c r="I236" s="300"/>
      <c r="J236" s="300"/>
      <c r="K236" s="300"/>
      <c r="L236" s="46">
        <v>2045960.47</v>
      </c>
      <c r="M236" s="46">
        <v>6604.54</v>
      </c>
      <c r="N236" s="46">
        <v>164792.85</v>
      </c>
      <c r="O236" s="46">
        <v>2204148.7799999998</v>
      </c>
      <c r="P236" s="46"/>
    </row>
    <row r="237" spans="1:16" ht="9.9" customHeight="1" x14ac:dyDescent="0.3">
      <c r="A237" s="206" t="s">
        <v>638</v>
      </c>
      <c r="B237" s="291" t="s">
        <v>336</v>
      </c>
      <c r="C237" s="292"/>
      <c r="D237" s="292"/>
      <c r="E237" s="292"/>
      <c r="F237" s="299" t="s">
        <v>637</v>
      </c>
      <c r="G237" s="300"/>
      <c r="H237" s="300"/>
      <c r="I237" s="300"/>
      <c r="J237" s="300"/>
      <c r="K237" s="300"/>
      <c r="L237" s="46">
        <v>2045960.47</v>
      </c>
      <c r="M237" s="46">
        <v>6604.54</v>
      </c>
      <c r="N237" s="46">
        <v>164792.85</v>
      </c>
      <c r="O237" s="46">
        <v>2204148.7799999998</v>
      </c>
      <c r="P237" s="46"/>
    </row>
    <row r="238" spans="1:16" ht="9.9" customHeight="1" x14ac:dyDescent="0.3">
      <c r="A238" s="207" t="s">
        <v>639</v>
      </c>
      <c r="B238" s="291" t="s">
        <v>336</v>
      </c>
      <c r="C238" s="292"/>
      <c r="D238" s="292"/>
      <c r="E238" s="292"/>
      <c r="F238" s="292"/>
      <c r="G238" s="301" t="s">
        <v>640</v>
      </c>
      <c r="H238" s="302"/>
      <c r="I238" s="302"/>
      <c r="J238" s="302"/>
      <c r="K238" s="302"/>
      <c r="L238" s="47">
        <v>1808275.32</v>
      </c>
      <c r="M238" s="47">
        <v>0</v>
      </c>
      <c r="N238" s="47">
        <v>164792.85</v>
      </c>
      <c r="O238" s="47">
        <v>1973068.17</v>
      </c>
      <c r="P238" s="47"/>
    </row>
    <row r="239" spans="1:16" ht="9.9" customHeight="1" x14ac:dyDescent="0.3">
      <c r="A239" s="207" t="s">
        <v>1047</v>
      </c>
      <c r="B239" s="291" t="s">
        <v>336</v>
      </c>
      <c r="C239" s="292"/>
      <c r="D239" s="292"/>
      <c r="E239" s="292"/>
      <c r="F239" s="292"/>
      <c r="G239" s="301" t="s">
        <v>1048</v>
      </c>
      <c r="H239" s="302"/>
      <c r="I239" s="302"/>
      <c r="J239" s="302"/>
      <c r="K239" s="302"/>
      <c r="L239" s="47">
        <v>15960.32</v>
      </c>
      <c r="M239" s="47">
        <v>2771.13</v>
      </c>
      <c r="N239" s="47">
        <v>0</v>
      </c>
      <c r="O239" s="47">
        <v>13189.19</v>
      </c>
      <c r="P239" s="47"/>
    </row>
    <row r="240" spans="1:16" ht="9.9" customHeight="1" x14ac:dyDescent="0.3">
      <c r="A240" s="207" t="s">
        <v>641</v>
      </c>
      <c r="B240" s="291" t="s">
        <v>336</v>
      </c>
      <c r="C240" s="292"/>
      <c r="D240" s="292"/>
      <c r="E240" s="292"/>
      <c r="F240" s="292"/>
      <c r="G240" s="301" t="s">
        <v>642</v>
      </c>
      <c r="H240" s="302"/>
      <c r="I240" s="302"/>
      <c r="J240" s="302"/>
      <c r="K240" s="302"/>
      <c r="L240" s="47">
        <v>156516.26999999999</v>
      </c>
      <c r="M240" s="47">
        <v>2789.78</v>
      </c>
      <c r="N240" s="47">
        <v>0</v>
      </c>
      <c r="O240" s="47">
        <v>153726.49</v>
      </c>
      <c r="P240" s="47"/>
    </row>
    <row r="241" spans="1:16" ht="9.9" customHeight="1" x14ac:dyDescent="0.3">
      <c r="A241" s="207" t="s">
        <v>643</v>
      </c>
      <c r="B241" s="291" t="s">
        <v>336</v>
      </c>
      <c r="C241" s="292"/>
      <c r="D241" s="292"/>
      <c r="E241" s="292"/>
      <c r="F241" s="292"/>
      <c r="G241" s="301" t="s">
        <v>644</v>
      </c>
      <c r="H241" s="302"/>
      <c r="I241" s="302"/>
      <c r="J241" s="302"/>
      <c r="K241" s="302"/>
      <c r="L241" s="47">
        <v>65208.56</v>
      </c>
      <c r="M241" s="47">
        <v>1043.6300000000001</v>
      </c>
      <c r="N241" s="47">
        <v>0</v>
      </c>
      <c r="O241" s="47">
        <v>64164.93</v>
      </c>
      <c r="P241" s="47"/>
    </row>
    <row r="242" spans="1:16" ht="9.9" customHeight="1" x14ac:dyDescent="0.3">
      <c r="A242" s="30" t="s">
        <v>336</v>
      </c>
      <c r="B242" s="291" t="s">
        <v>336</v>
      </c>
      <c r="C242" s="292"/>
      <c r="D242" s="292"/>
      <c r="E242" s="292"/>
      <c r="F242" s="292"/>
      <c r="G242" s="31" t="s">
        <v>336</v>
      </c>
      <c r="H242" s="32"/>
      <c r="I242" s="32"/>
      <c r="J242" s="32"/>
      <c r="K242" s="32"/>
      <c r="L242" s="48"/>
      <c r="M242" s="48"/>
      <c r="N242" s="48"/>
      <c r="O242" s="48"/>
      <c r="P242" s="48"/>
    </row>
    <row r="243" spans="1:16" ht="9.9" customHeight="1" x14ac:dyDescent="0.3">
      <c r="A243" s="206" t="s">
        <v>649</v>
      </c>
      <c r="B243" s="291" t="s">
        <v>336</v>
      </c>
      <c r="C243" s="292"/>
      <c r="D243" s="292"/>
      <c r="E243" s="299" t="s">
        <v>650</v>
      </c>
      <c r="F243" s="300"/>
      <c r="G243" s="300"/>
      <c r="H243" s="300"/>
      <c r="I243" s="300"/>
      <c r="J243" s="300"/>
      <c r="K243" s="300"/>
      <c r="L243" s="46">
        <v>666176.16</v>
      </c>
      <c r="M243" s="46">
        <v>22677.62</v>
      </c>
      <c r="N243" s="46">
        <v>27000</v>
      </c>
      <c r="O243" s="46">
        <v>670498.54</v>
      </c>
      <c r="P243" s="46"/>
    </row>
    <row r="244" spans="1:16" ht="9.9" customHeight="1" x14ac:dyDescent="0.3">
      <c r="A244" s="206" t="s">
        <v>651</v>
      </c>
      <c r="B244" s="291" t="s">
        <v>336</v>
      </c>
      <c r="C244" s="292"/>
      <c r="D244" s="292"/>
      <c r="E244" s="292"/>
      <c r="F244" s="299" t="s">
        <v>650</v>
      </c>
      <c r="G244" s="300"/>
      <c r="H244" s="300"/>
      <c r="I244" s="300"/>
      <c r="J244" s="300"/>
      <c r="K244" s="300"/>
      <c r="L244" s="46">
        <v>666176.16</v>
      </c>
      <c r="M244" s="46">
        <v>22677.62</v>
      </c>
      <c r="N244" s="46">
        <v>27000</v>
      </c>
      <c r="O244" s="46">
        <v>670498.54</v>
      </c>
      <c r="P244" s="46"/>
    </row>
    <row r="245" spans="1:16" ht="9.9" customHeight="1" x14ac:dyDescent="0.3">
      <c r="A245" s="207" t="s">
        <v>652</v>
      </c>
      <c r="B245" s="291" t="s">
        <v>336</v>
      </c>
      <c r="C245" s="292"/>
      <c r="D245" s="292"/>
      <c r="E245" s="292"/>
      <c r="F245" s="292"/>
      <c r="G245" s="301" t="s">
        <v>653</v>
      </c>
      <c r="H245" s="302"/>
      <c r="I245" s="302"/>
      <c r="J245" s="302"/>
      <c r="K245" s="302"/>
      <c r="L245" s="47">
        <v>666176.16</v>
      </c>
      <c r="M245" s="47">
        <v>22677.62</v>
      </c>
      <c r="N245" s="47">
        <v>27000</v>
      </c>
      <c r="O245" s="47">
        <v>670498.54</v>
      </c>
      <c r="P245" s="47"/>
    </row>
    <row r="246" spans="1:16" ht="9.9" customHeight="1" x14ac:dyDescent="0.3">
      <c r="A246" s="30" t="s">
        <v>336</v>
      </c>
      <c r="B246" s="291" t="s">
        <v>336</v>
      </c>
      <c r="C246" s="292"/>
      <c r="D246" s="292"/>
      <c r="E246" s="292"/>
      <c r="F246" s="292"/>
      <c r="G246" s="31" t="s">
        <v>336</v>
      </c>
      <c r="H246" s="32"/>
      <c r="I246" s="32"/>
      <c r="J246" s="32"/>
      <c r="K246" s="32"/>
      <c r="L246" s="48"/>
      <c r="M246" s="48"/>
      <c r="N246" s="48"/>
      <c r="O246" s="48"/>
      <c r="P246" s="48"/>
    </row>
    <row r="247" spans="1:16" ht="9.9" customHeight="1" x14ac:dyDescent="0.3">
      <c r="A247" s="206" t="s">
        <v>654</v>
      </c>
      <c r="B247" s="291" t="s">
        <v>336</v>
      </c>
      <c r="C247" s="292"/>
      <c r="D247" s="292"/>
      <c r="E247" s="299" t="s">
        <v>655</v>
      </c>
      <c r="F247" s="300"/>
      <c r="G247" s="300"/>
      <c r="H247" s="300"/>
      <c r="I247" s="300"/>
      <c r="J247" s="300"/>
      <c r="K247" s="300"/>
      <c r="L247" s="46">
        <v>195849.44</v>
      </c>
      <c r="M247" s="46">
        <v>11659.06</v>
      </c>
      <c r="N247" s="46">
        <v>920.93</v>
      </c>
      <c r="O247" s="46">
        <v>185111.31</v>
      </c>
      <c r="P247" s="46"/>
    </row>
    <row r="248" spans="1:16" ht="9.9" customHeight="1" x14ac:dyDescent="0.3">
      <c r="A248" s="206" t="s">
        <v>656</v>
      </c>
      <c r="B248" s="291" t="s">
        <v>336</v>
      </c>
      <c r="C248" s="292"/>
      <c r="D248" s="292"/>
      <c r="E248" s="292"/>
      <c r="F248" s="299" t="s">
        <v>655</v>
      </c>
      <c r="G248" s="300"/>
      <c r="H248" s="300"/>
      <c r="I248" s="300"/>
      <c r="J248" s="300"/>
      <c r="K248" s="300"/>
      <c r="L248" s="46">
        <v>195849.44</v>
      </c>
      <c r="M248" s="46">
        <v>11659.06</v>
      </c>
      <c r="N248" s="46">
        <v>920.93</v>
      </c>
      <c r="O248" s="46">
        <v>185111.31</v>
      </c>
      <c r="P248" s="46"/>
    </row>
    <row r="249" spans="1:16" ht="9.9" customHeight="1" x14ac:dyDescent="0.3">
      <c r="A249" s="207" t="s">
        <v>657</v>
      </c>
      <c r="B249" s="291" t="s">
        <v>336</v>
      </c>
      <c r="C249" s="292"/>
      <c r="D249" s="292"/>
      <c r="E249" s="292"/>
      <c r="F249" s="292"/>
      <c r="G249" s="301" t="s">
        <v>658</v>
      </c>
      <c r="H249" s="302"/>
      <c r="I249" s="302"/>
      <c r="J249" s="302"/>
      <c r="K249" s="302"/>
      <c r="L249" s="47">
        <v>195849.44</v>
      </c>
      <c r="M249" s="47">
        <v>11659.06</v>
      </c>
      <c r="N249" s="47">
        <v>920.93</v>
      </c>
      <c r="O249" s="47">
        <v>185111.31</v>
      </c>
      <c r="P249" s="47"/>
    </row>
    <row r="250" spans="1:16" ht="9.9" customHeight="1" x14ac:dyDescent="0.3">
      <c r="A250" s="30" t="s">
        <v>336</v>
      </c>
      <c r="B250" s="291" t="s">
        <v>336</v>
      </c>
      <c r="C250" s="292"/>
      <c r="D250" s="292"/>
      <c r="E250" s="292"/>
      <c r="F250" s="292"/>
      <c r="G250" s="31" t="s">
        <v>336</v>
      </c>
      <c r="H250" s="32"/>
      <c r="I250" s="32"/>
      <c r="J250" s="32"/>
      <c r="K250" s="32"/>
      <c r="L250" s="48"/>
      <c r="M250" s="48"/>
      <c r="N250" s="48"/>
      <c r="O250" s="48"/>
      <c r="P250" s="48"/>
    </row>
    <row r="251" spans="1:16" ht="9.9" customHeight="1" x14ac:dyDescent="0.3">
      <c r="A251" s="206" t="s">
        <v>659</v>
      </c>
      <c r="B251" s="291" t="s">
        <v>336</v>
      </c>
      <c r="C251" s="292"/>
      <c r="D251" s="299" t="s">
        <v>660</v>
      </c>
      <c r="E251" s="300"/>
      <c r="F251" s="300"/>
      <c r="G251" s="300"/>
      <c r="H251" s="300"/>
      <c r="I251" s="300"/>
      <c r="J251" s="300"/>
      <c r="K251" s="300"/>
      <c r="L251" s="46">
        <v>9654554.6899999995</v>
      </c>
      <c r="M251" s="46">
        <v>0</v>
      </c>
      <c r="N251" s="46">
        <v>0</v>
      </c>
      <c r="O251" s="46">
        <v>9654554.6899999995</v>
      </c>
      <c r="P251" s="46"/>
    </row>
    <row r="252" spans="1:16" ht="9.9" customHeight="1" x14ac:dyDescent="0.3">
      <c r="A252" s="206" t="s">
        <v>661</v>
      </c>
      <c r="B252" s="291" t="s">
        <v>336</v>
      </c>
      <c r="C252" s="292"/>
      <c r="D252" s="292"/>
      <c r="E252" s="299" t="s">
        <v>660</v>
      </c>
      <c r="F252" s="300"/>
      <c r="G252" s="300"/>
      <c r="H252" s="300"/>
      <c r="I252" s="300"/>
      <c r="J252" s="300"/>
      <c r="K252" s="300"/>
      <c r="L252" s="46">
        <v>9654554.6899999995</v>
      </c>
      <c r="M252" s="46">
        <v>0</v>
      </c>
      <c r="N252" s="46">
        <v>0</v>
      </c>
      <c r="O252" s="46">
        <v>9654554.6899999995</v>
      </c>
      <c r="P252" s="46"/>
    </row>
    <row r="253" spans="1:16" ht="9.9" customHeight="1" x14ac:dyDescent="0.3">
      <c r="A253" s="206" t="s">
        <v>662</v>
      </c>
      <c r="B253" s="291" t="s">
        <v>336</v>
      </c>
      <c r="C253" s="292"/>
      <c r="D253" s="292"/>
      <c r="E253" s="292"/>
      <c r="F253" s="299" t="s">
        <v>663</v>
      </c>
      <c r="G253" s="300"/>
      <c r="H253" s="300"/>
      <c r="I253" s="300"/>
      <c r="J253" s="300"/>
      <c r="K253" s="300"/>
      <c r="L253" s="46">
        <v>9654554.6899999995</v>
      </c>
      <c r="M253" s="46">
        <v>0</v>
      </c>
      <c r="N253" s="46">
        <v>0</v>
      </c>
      <c r="O253" s="46">
        <v>9654554.6899999995</v>
      </c>
      <c r="P253" s="46"/>
    </row>
    <row r="254" spans="1:16" ht="9.9" customHeight="1" x14ac:dyDescent="0.3">
      <c r="A254" s="207" t="s">
        <v>664</v>
      </c>
      <c r="B254" s="291" t="s">
        <v>336</v>
      </c>
      <c r="C254" s="292"/>
      <c r="D254" s="292"/>
      <c r="E254" s="292"/>
      <c r="F254" s="292"/>
      <c r="G254" s="301" t="s">
        <v>432</v>
      </c>
      <c r="H254" s="302"/>
      <c r="I254" s="302"/>
      <c r="J254" s="302"/>
      <c r="K254" s="302"/>
      <c r="L254" s="47">
        <v>29585</v>
      </c>
      <c r="M254" s="47">
        <v>0</v>
      </c>
      <c r="N254" s="47">
        <v>0</v>
      </c>
      <c r="O254" s="47">
        <v>29585</v>
      </c>
      <c r="P254" s="47"/>
    </row>
    <row r="255" spans="1:16" ht="9.9" customHeight="1" x14ac:dyDescent="0.3">
      <c r="A255" s="207" t="s">
        <v>665</v>
      </c>
      <c r="B255" s="291" t="s">
        <v>336</v>
      </c>
      <c r="C255" s="292"/>
      <c r="D255" s="292"/>
      <c r="E255" s="292"/>
      <c r="F255" s="292"/>
      <c r="G255" s="301" t="s">
        <v>555</v>
      </c>
      <c r="H255" s="302"/>
      <c r="I255" s="302"/>
      <c r="J255" s="302"/>
      <c r="K255" s="302"/>
      <c r="L255" s="47">
        <v>1267564.69</v>
      </c>
      <c r="M255" s="47">
        <v>0</v>
      </c>
      <c r="N255" s="47">
        <v>0</v>
      </c>
      <c r="O255" s="47">
        <v>1267564.69</v>
      </c>
      <c r="P255" s="47"/>
    </row>
    <row r="256" spans="1:16" ht="9.9" customHeight="1" x14ac:dyDescent="0.3">
      <c r="A256" s="207" t="s">
        <v>666</v>
      </c>
      <c r="B256" s="291" t="s">
        <v>336</v>
      </c>
      <c r="C256" s="292"/>
      <c r="D256" s="292"/>
      <c r="E256" s="292"/>
      <c r="F256" s="292"/>
      <c r="G256" s="301" t="s">
        <v>557</v>
      </c>
      <c r="H256" s="302"/>
      <c r="I256" s="302"/>
      <c r="J256" s="302"/>
      <c r="K256" s="302"/>
      <c r="L256" s="47">
        <v>35000</v>
      </c>
      <c r="M256" s="47">
        <v>0</v>
      </c>
      <c r="N256" s="47">
        <v>0</v>
      </c>
      <c r="O256" s="47">
        <v>35000</v>
      </c>
      <c r="P256" s="47"/>
    </row>
    <row r="257" spans="1:16" ht="9.9" customHeight="1" x14ac:dyDescent="0.3">
      <c r="A257" s="207" t="s">
        <v>667</v>
      </c>
      <c r="B257" s="291" t="s">
        <v>336</v>
      </c>
      <c r="C257" s="292"/>
      <c r="D257" s="292"/>
      <c r="E257" s="292"/>
      <c r="F257" s="292"/>
      <c r="G257" s="301" t="s">
        <v>559</v>
      </c>
      <c r="H257" s="302"/>
      <c r="I257" s="302"/>
      <c r="J257" s="302"/>
      <c r="K257" s="302"/>
      <c r="L257" s="47">
        <v>150000</v>
      </c>
      <c r="M257" s="47">
        <v>0</v>
      </c>
      <c r="N257" s="47">
        <v>0</v>
      </c>
      <c r="O257" s="47">
        <v>150000</v>
      </c>
      <c r="P257" s="47"/>
    </row>
    <row r="258" spans="1:16" ht="9.9" customHeight="1" x14ac:dyDescent="0.3">
      <c r="A258" s="207" t="s">
        <v>668</v>
      </c>
      <c r="B258" s="291" t="s">
        <v>336</v>
      </c>
      <c r="C258" s="292"/>
      <c r="D258" s="292"/>
      <c r="E258" s="292"/>
      <c r="F258" s="292"/>
      <c r="G258" s="301" t="s">
        <v>561</v>
      </c>
      <c r="H258" s="302"/>
      <c r="I258" s="302"/>
      <c r="J258" s="302"/>
      <c r="K258" s="302"/>
      <c r="L258" s="47">
        <v>8172405</v>
      </c>
      <c r="M258" s="47">
        <v>0</v>
      </c>
      <c r="N258" s="47">
        <v>0</v>
      </c>
      <c r="O258" s="47">
        <v>8172405</v>
      </c>
      <c r="P258" s="47"/>
    </row>
    <row r="259" spans="1:16" ht="9.9" customHeight="1" x14ac:dyDescent="0.3">
      <c r="A259" s="206" t="s">
        <v>336</v>
      </c>
      <c r="B259" s="291" t="s">
        <v>336</v>
      </c>
      <c r="C259" s="292"/>
      <c r="D259" s="33" t="s">
        <v>336</v>
      </c>
      <c r="E259" s="34"/>
      <c r="F259" s="34"/>
      <c r="G259" s="34"/>
      <c r="H259" s="34"/>
      <c r="I259" s="34"/>
      <c r="J259" s="34"/>
      <c r="K259" s="34"/>
      <c r="L259" s="50"/>
      <c r="M259" s="50"/>
      <c r="N259" s="50"/>
      <c r="O259" s="50"/>
      <c r="P259" s="50"/>
    </row>
    <row r="260" spans="1:16" ht="9.9" customHeight="1" x14ac:dyDescent="0.3">
      <c r="A260" s="206" t="s">
        <v>669</v>
      </c>
      <c r="B260" s="299" t="s">
        <v>670</v>
      </c>
      <c r="C260" s="300"/>
      <c r="D260" s="300"/>
      <c r="E260" s="300"/>
      <c r="F260" s="300"/>
      <c r="G260" s="300"/>
      <c r="H260" s="300"/>
      <c r="I260" s="300"/>
      <c r="J260" s="300"/>
      <c r="K260" s="300"/>
      <c r="L260" s="46">
        <v>1599996.72</v>
      </c>
      <c r="M260" s="46">
        <v>1688472.52</v>
      </c>
      <c r="N260" s="46">
        <v>467045.08</v>
      </c>
      <c r="O260" s="46">
        <v>2821424.16</v>
      </c>
      <c r="P260" s="46">
        <f>M260-N260</f>
        <v>1221427.44</v>
      </c>
    </row>
    <row r="261" spans="1:16" ht="9.9" customHeight="1" x14ac:dyDescent="0.3">
      <c r="A261" s="206" t="s">
        <v>671</v>
      </c>
      <c r="B261" s="202" t="s">
        <v>336</v>
      </c>
      <c r="C261" s="299" t="s">
        <v>672</v>
      </c>
      <c r="D261" s="300"/>
      <c r="E261" s="300"/>
      <c r="F261" s="300"/>
      <c r="G261" s="300"/>
      <c r="H261" s="300"/>
      <c r="I261" s="300"/>
      <c r="J261" s="300"/>
      <c r="K261" s="300"/>
      <c r="L261" s="46">
        <v>734394.03</v>
      </c>
      <c r="M261" s="46">
        <v>1250757.5</v>
      </c>
      <c r="N261" s="46">
        <v>455386.02</v>
      </c>
      <c r="O261" s="46">
        <v>1529765.51</v>
      </c>
      <c r="P261" s="46">
        <f t="shared" ref="P261:P269" si="0">M261-N261</f>
        <v>795371.48</v>
      </c>
    </row>
    <row r="262" spans="1:16" ht="9.9" customHeight="1" x14ac:dyDescent="0.3">
      <c r="A262" s="206" t="s">
        <v>673</v>
      </c>
      <c r="B262" s="291" t="s">
        <v>336</v>
      </c>
      <c r="C262" s="292"/>
      <c r="D262" s="299" t="s">
        <v>674</v>
      </c>
      <c r="E262" s="300"/>
      <c r="F262" s="300"/>
      <c r="G262" s="300"/>
      <c r="H262" s="300"/>
      <c r="I262" s="300"/>
      <c r="J262" s="300"/>
      <c r="K262" s="300"/>
      <c r="L262" s="46">
        <v>601454.09</v>
      </c>
      <c r="M262" s="46">
        <v>1127538.03</v>
      </c>
      <c r="N262" s="46">
        <v>455386.02</v>
      </c>
      <c r="O262" s="46">
        <v>1273606.1000000001</v>
      </c>
      <c r="P262" s="46">
        <f t="shared" si="0"/>
        <v>672152.01</v>
      </c>
    </row>
    <row r="263" spans="1:16" ht="9.9" customHeight="1" x14ac:dyDescent="0.3">
      <c r="A263" s="206" t="s">
        <v>675</v>
      </c>
      <c r="B263" s="291" t="s">
        <v>336</v>
      </c>
      <c r="C263" s="292"/>
      <c r="D263" s="292"/>
      <c r="E263" s="299" t="s">
        <v>676</v>
      </c>
      <c r="F263" s="300"/>
      <c r="G263" s="300"/>
      <c r="H263" s="300"/>
      <c r="I263" s="300"/>
      <c r="J263" s="300"/>
      <c r="K263" s="300"/>
      <c r="L263" s="46">
        <v>29990.35</v>
      </c>
      <c r="M263" s="46">
        <v>30098.44</v>
      </c>
      <c r="N263" s="46">
        <v>0</v>
      </c>
      <c r="O263" s="46">
        <v>60088.79</v>
      </c>
      <c r="P263" s="46">
        <f t="shared" si="0"/>
        <v>30098.44</v>
      </c>
    </row>
    <row r="264" spans="1:16" ht="9.9" customHeight="1" x14ac:dyDescent="0.3">
      <c r="A264" s="206" t="s">
        <v>697</v>
      </c>
      <c r="B264" s="291" t="s">
        <v>336</v>
      </c>
      <c r="C264" s="292"/>
      <c r="D264" s="292"/>
      <c r="E264" s="292"/>
      <c r="F264" s="299" t="s">
        <v>698</v>
      </c>
      <c r="G264" s="300"/>
      <c r="H264" s="300"/>
      <c r="I264" s="300"/>
      <c r="J264" s="300"/>
      <c r="K264" s="300"/>
      <c r="L264" s="46">
        <v>29990.35</v>
      </c>
      <c r="M264" s="46">
        <v>30098.44</v>
      </c>
      <c r="N264" s="46">
        <v>0</v>
      </c>
      <c r="O264" s="46">
        <v>60088.79</v>
      </c>
      <c r="P264" s="46">
        <f t="shared" si="0"/>
        <v>30098.44</v>
      </c>
    </row>
    <row r="265" spans="1:16" ht="9.9" customHeight="1" x14ac:dyDescent="0.3">
      <c r="A265" s="207" t="s">
        <v>699</v>
      </c>
      <c r="B265" s="291" t="s">
        <v>336</v>
      </c>
      <c r="C265" s="292"/>
      <c r="D265" s="292"/>
      <c r="E265" s="292"/>
      <c r="F265" s="292"/>
      <c r="G265" s="301" t="s">
        <v>680</v>
      </c>
      <c r="H265" s="302"/>
      <c r="I265" s="302"/>
      <c r="J265" s="302"/>
      <c r="K265" s="302"/>
      <c r="L265" s="47">
        <v>23015.95</v>
      </c>
      <c r="M265" s="47">
        <v>23015.97</v>
      </c>
      <c r="N265" s="47">
        <v>0</v>
      </c>
      <c r="O265" s="47">
        <v>46031.92</v>
      </c>
      <c r="P265" s="47">
        <f t="shared" si="0"/>
        <v>23015.97</v>
      </c>
    </row>
    <row r="266" spans="1:16" ht="9.9" customHeight="1" x14ac:dyDescent="0.3">
      <c r="A266" s="207" t="s">
        <v>702</v>
      </c>
      <c r="B266" s="291" t="s">
        <v>336</v>
      </c>
      <c r="C266" s="292"/>
      <c r="D266" s="292"/>
      <c r="E266" s="292"/>
      <c r="F266" s="292"/>
      <c r="G266" s="301" t="s">
        <v>686</v>
      </c>
      <c r="H266" s="302"/>
      <c r="I266" s="302"/>
      <c r="J266" s="302"/>
      <c r="K266" s="302"/>
      <c r="L266" s="47">
        <v>4603.2</v>
      </c>
      <c r="M266" s="47">
        <v>4603.1899999999996</v>
      </c>
      <c r="N266" s="47">
        <v>0</v>
      </c>
      <c r="O266" s="47">
        <v>9206.39</v>
      </c>
      <c r="P266" s="47">
        <f t="shared" si="0"/>
        <v>4603.1899999999996</v>
      </c>
    </row>
    <row r="267" spans="1:16" ht="9.9" customHeight="1" x14ac:dyDescent="0.3">
      <c r="A267" s="207" t="s">
        <v>703</v>
      </c>
      <c r="B267" s="291" t="s">
        <v>336</v>
      </c>
      <c r="C267" s="292"/>
      <c r="D267" s="292"/>
      <c r="E267" s="292"/>
      <c r="F267" s="292"/>
      <c r="G267" s="301" t="s">
        <v>688</v>
      </c>
      <c r="H267" s="302"/>
      <c r="I267" s="302"/>
      <c r="J267" s="302"/>
      <c r="K267" s="302"/>
      <c r="L267" s="47">
        <v>1841.28</v>
      </c>
      <c r="M267" s="47">
        <v>1841.28</v>
      </c>
      <c r="N267" s="47">
        <v>0</v>
      </c>
      <c r="O267" s="47">
        <v>3682.56</v>
      </c>
      <c r="P267" s="47">
        <f t="shared" si="0"/>
        <v>1841.28</v>
      </c>
    </row>
    <row r="268" spans="1:16" ht="9.9" customHeight="1" x14ac:dyDescent="0.3">
      <c r="A268" s="207" t="s">
        <v>704</v>
      </c>
      <c r="B268" s="291" t="s">
        <v>336</v>
      </c>
      <c r="C268" s="292"/>
      <c r="D268" s="292"/>
      <c r="E268" s="292"/>
      <c r="F268" s="292"/>
      <c r="G268" s="301" t="s">
        <v>692</v>
      </c>
      <c r="H268" s="302"/>
      <c r="I268" s="302"/>
      <c r="J268" s="302"/>
      <c r="K268" s="302"/>
      <c r="L268" s="47">
        <v>7.92</v>
      </c>
      <c r="M268" s="47">
        <v>0</v>
      </c>
      <c r="N268" s="47">
        <v>0</v>
      </c>
      <c r="O268" s="47">
        <v>7.92</v>
      </c>
      <c r="P268" s="47">
        <f t="shared" si="0"/>
        <v>0</v>
      </c>
    </row>
    <row r="269" spans="1:16" ht="9.9" customHeight="1" x14ac:dyDescent="0.3">
      <c r="A269" s="207" t="s">
        <v>705</v>
      </c>
      <c r="B269" s="291" t="s">
        <v>336</v>
      </c>
      <c r="C269" s="292"/>
      <c r="D269" s="292"/>
      <c r="E269" s="292"/>
      <c r="F269" s="292"/>
      <c r="G269" s="301" t="s">
        <v>694</v>
      </c>
      <c r="H269" s="302"/>
      <c r="I269" s="302"/>
      <c r="J269" s="302"/>
      <c r="K269" s="302"/>
      <c r="L269" s="47">
        <v>522</v>
      </c>
      <c r="M269" s="47">
        <v>638</v>
      </c>
      <c r="N269" s="47">
        <v>0</v>
      </c>
      <c r="O269" s="47">
        <v>1160</v>
      </c>
      <c r="P269" s="47">
        <f t="shared" si="0"/>
        <v>638</v>
      </c>
    </row>
    <row r="270" spans="1:16" ht="9.9" customHeight="1" x14ac:dyDescent="0.3">
      <c r="A270" s="30" t="s">
        <v>336</v>
      </c>
      <c r="B270" s="291" t="s">
        <v>336</v>
      </c>
      <c r="C270" s="292"/>
      <c r="D270" s="292"/>
      <c r="E270" s="292"/>
      <c r="F270" s="292"/>
      <c r="G270" s="31" t="s">
        <v>336</v>
      </c>
      <c r="H270" s="32"/>
      <c r="I270" s="32"/>
      <c r="J270" s="32"/>
      <c r="K270" s="32"/>
      <c r="L270" s="48"/>
      <c r="M270" s="48"/>
      <c r="N270" s="48"/>
      <c r="O270" s="48"/>
      <c r="P270" s="48"/>
    </row>
    <row r="271" spans="1:16" ht="9.75" customHeight="1" x14ac:dyDescent="0.3">
      <c r="A271" s="206" t="s">
        <v>706</v>
      </c>
      <c r="B271" s="303" t="s">
        <v>336</v>
      </c>
      <c r="C271" s="304"/>
      <c r="D271" s="304"/>
      <c r="E271" s="313" t="s">
        <v>707</v>
      </c>
      <c r="F271" s="314"/>
      <c r="G271" s="314"/>
      <c r="H271" s="314"/>
      <c r="I271" s="314"/>
      <c r="J271" s="314"/>
      <c r="K271" s="314"/>
      <c r="L271" s="51">
        <v>428060.48</v>
      </c>
      <c r="M271" s="51">
        <v>946155.69</v>
      </c>
      <c r="N271" s="51">
        <v>453149.18</v>
      </c>
      <c r="O271" s="51">
        <v>921066.99</v>
      </c>
      <c r="P271" s="51">
        <f t="shared" ref="P271:P282" si="1">M271-N271</f>
        <v>493006.50999999995</v>
      </c>
    </row>
    <row r="272" spans="1:16" ht="9.9" customHeight="1" x14ac:dyDescent="0.3">
      <c r="A272" s="206" t="s">
        <v>708</v>
      </c>
      <c r="B272" s="307" t="s">
        <v>336</v>
      </c>
      <c r="C272" s="308"/>
      <c r="D272" s="308"/>
      <c r="E272" s="308"/>
      <c r="F272" s="311" t="s">
        <v>678</v>
      </c>
      <c r="G272" s="312"/>
      <c r="H272" s="312"/>
      <c r="I272" s="312"/>
      <c r="J272" s="312"/>
      <c r="K272" s="312"/>
      <c r="L272" s="286">
        <v>52941.17</v>
      </c>
      <c r="M272" s="286">
        <v>154226.43</v>
      </c>
      <c r="N272" s="286">
        <v>66174.58</v>
      </c>
      <c r="O272" s="286">
        <v>140993.01999999999</v>
      </c>
      <c r="P272" s="286">
        <f t="shared" si="1"/>
        <v>88051.849999999991</v>
      </c>
    </row>
    <row r="273" spans="1:16" ht="9.9" customHeight="1" x14ac:dyDescent="0.3">
      <c r="A273" s="207" t="s">
        <v>709</v>
      </c>
      <c r="B273" s="291" t="s">
        <v>336</v>
      </c>
      <c r="C273" s="292"/>
      <c r="D273" s="292"/>
      <c r="E273" s="292"/>
      <c r="F273" s="292"/>
      <c r="G273" s="301" t="s">
        <v>680</v>
      </c>
      <c r="H273" s="302"/>
      <c r="I273" s="302"/>
      <c r="J273" s="302"/>
      <c r="K273" s="302"/>
      <c r="L273" s="47">
        <v>31393.98</v>
      </c>
      <c r="M273" s="47">
        <v>41201.97</v>
      </c>
      <c r="N273" s="47">
        <v>93.4</v>
      </c>
      <c r="O273" s="47">
        <v>72502.55</v>
      </c>
      <c r="P273" s="47">
        <f t="shared" si="1"/>
        <v>41108.57</v>
      </c>
    </row>
    <row r="274" spans="1:16" ht="9.9" customHeight="1" x14ac:dyDescent="0.3">
      <c r="A274" s="207" t="s">
        <v>710</v>
      </c>
      <c r="B274" s="291" t="s">
        <v>336</v>
      </c>
      <c r="C274" s="292"/>
      <c r="D274" s="292"/>
      <c r="E274" s="292"/>
      <c r="F274" s="292"/>
      <c r="G274" s="301" t="s">
        <v>682</v>
      </c>
      <c r="H274" s="302"/>
      <c r="I274" s="302"/>
      <c r="J274" s="302"/>
      <c r="K274" s="302"/>
      <c r="L274" s="47">
        <v>-10111.290000000001</v>
      </c>
      <c r="M274" s="47">
        <v>68425.37</v>
      </c>
      <c r="N274" s="47">
        <v>57539.01</v>
      </c>
      <c r="O274" s="47">
        <v>775.07</v>
      </c>
      <c r="P274" s="47">
        <f t="shared" si="1"/>
        <v>10886.359999999993</v>
      </c>
    </row>
    <row r="275" spans="1:16" ht="9.9" customHeight="1" x14ac:dyDescent="0.3">
      <c r="A275" s="207" t="s">
        <v>711</v>
      </c>
      <c r="B275" s="291" t="s">
        <v>336</v>
      </c>
      <c r="C275" s="292"/>
      <c r="D275" s="292"/>
      <c r="E275" s="292"/>
      <c r="F275" s="292"/>
      <c r="G275" s="301" t="s">
        <v>684</v>
      </c>
      <c r="H275" s="302"/>
      <c r="I275" s="302"/>
      <c r="J275" s="302"/>
      <c r="K275" s="302"/>
      <c r="L275" s="47">
        <v>5215.3500000000004</v>
      </c>
      <c r="M275" s="47">
        <v>10588.74</v>
      </c>
      <c r="N275" s="47">
        <v>6255.51</v>
      </c>
      <c r="O275" s="47">
        <v>9548.58</v>
      </c>
      <c r="P275" s="47">
        <f t="shared" si="1"/>
        <v>4333.2299999999996</v>
      </c>
    </row>
    <row r="276" spans="1:16" ht="9.9" customHeight="1" x14ac:dyDescent="0.3">
      <c r="A276" s="207" t="s">
        <v>712</v>
      </c>
      <c r="B276" s="291" t="s">
        <v>336</v>
      </c>
      <c r="C276" s="292"/>
      <c r="D276" s="292"/>
      <c r="E276" s="292"/>
      <c r="F276" s="292"/>
      <c r="G276" s="301" t="s">
        <v>686</v>
      </c>
      <c r="H276" s="302"/>
      <c r="I276" s="302"/>
      <c r="J276" s="302"/>
      <c r="K276" s="302"/>
      <c r="L276" s="47">
        <v>13754.54</v>
      </c>
      <c r="M276" s="47">
        <v>13131.87</v>
      </c>
      <c r="N276" s="47">
        <v>0</v>
      </c>
      <c r="O276" s="47">
        <v>26886.41</v>
      </c>
      <c r="P276" s="47">
        <f t="shared" si="1"/>
        <v>13131.87</v>
      </c>
    </row>
    <row r="277" spans="1:16" ht="9.9" customHeight="1" x14ac:dyDescent="0.3">
      <c r="A277" s="207" t="s">
        <v>713</v>
      </c>
      <c r="B277" s="291" t="s">
        <v>336</v>
      </c>
      <c r="C277" s="292"/>
      <c r="D277" s="292"/>
      <c r="E277" s="292"/>
      <c r="F277" s="292"/>
      <c r="G277" s="301" t="s">
        <v>688</v>
      </c>
      <c r="H277" s="302"/>
      <c r="I277" s="302"/>
      <c r="J277" s="302"/>
      <c r="K277" s="302"/>
      <c r="L277" s="47">
        <v>4100.09</v>
      </c>
      <c r="M277" s="47">
        <v>3980.35</v>
      </c>
      <c r="N277" s="47">
        <v>0</v>
      </c>
      <c r="O277" s="47">
        <v>8080.44</v>
      </c>
      <c r="P277" s="47">
        <f t="shared" si="1"/>
        <v>3980.35</v>
      </c>
    </row>
    <row r="278" spans="1:16" ht="9.9" customHeight="1" x14ac:dyDescent="0.3">
      <c r="A278" s="207" t="s">
        <v>714</v>
      </c>
      <c r="B278" s="291" t="s">
        <v>336</v>
      </c>
      <c r="C278" s="292"/>
      <c r="D278" s="292"/>
      <c r="E278" s="292"/>
      <c r="F278" s="292"/>
      <c r="G278" s="301" t="s">
        <v>690</v>
      </c>
      <c r="H278" s="302"/>
      <c r="I278" s="302"/>
      <c r="J278" s="302"/>
      <c r="K278" s="302"/>
      <c r="L278" s="47">
        <v>554.82000000000005</v>
      </c>
      <c r="M278" s="47">
        <v>529.09</v>
      </c>
      <c r="N278" s="47">
        <v>0</v>
      </c>
      <c r="O278" s="47">
        <v>1083.9100000000001</v>
      </c>
      <c r="P278" s="47">
        <f t="shared" si="1"/>
        <v>529.09</v>
      </c>
    </row>
    <row r="279" spans="1:16" ht="9.9" customHeight="1" x14ac:dyDescent="0.3">
      <c r="A279" s="207" t="s">
        <v>715</v>
      </c>
      <c r="B279" s="291" t="s">
        <v>336</v>
      </c>
      <c r="C279" s="292"/>
      <c r="D279" s="292"/>
      <c r="E279" s="292"/>
      <c r="F279" s="292"/>
      <c r="G279" s="301" t="s">
        <v>716</v>
      </c>
      <c r="H279" s="302"/>
      <c r="I279" s="302"/>
      <c r="J279" s="302"/>
      <c r="K279" s="302"/>
      <c r="L279" s="47">
        <v>2686.9</v>
      </c>
      <c r="M279" s="47">
        <v>7025.83</v>
      </c>
      <c r="N279" s="47">
        <v>1711.4</v>
      </c>
      <c r="O279" s="47">
        <v>8001.33</v>
      </c>
      <c r="P279" s="47">
        <f t="shared" si="1"/>
        <v>5314.43</v>
      </c>
    </row>
    <row r="280" spans="1:16" ht="9.9" customHeight="1" x14ac:dyDescent="0.3">
      <c r="A280" s="207" t="s">
        <v>717</v>
      </c>
      <c r="B280" s="291" t="s">
        <v>336</v>
      </c>
      <c r="C280" s="292"/>
      <c r="D280" s="292"/>
      <c r="E280" s="292"/>
      <c r="F280" s="292"/>
      <c r="G280" s="301" t="s">
        <v>692</v>
      </c>
      <c r="H280" s="302"/>
      <c r="I280" s="302"/>
      <c r="J280" s="302"/>
      <c r="K280" s="302"/>
      <c r="L280" s="47">
        <v>87.12</v>
      </c>
      <c r="M280" s="47">
        <v>0</v>
      </c>
      <c r="N280" s="47">
        <v>0</v>
      </c>
      <c r="O280" s="47">
        <v>87.12</v>
      </c>
      <c r="P280" s="47">
        <f t="shared" si="1"/>
        <v>0</v>
      </c>
    </row>
    <row r="281" spans="1:16" ht="9.9" customHeight="1" x14ac:dyDescent="0.3">
      <c r="A281" s="207" t="s">
        <v>718</v>
      </c>
      <c r="B281" s="291" t="s">
        <v>336</v>
      </c>
      <c r="C281" s="292"/>
      <c r="D281" s="292"/>
      <c r="E281" s="292"/>
      <c r="F281" s="292"/>
      <c r="G281" s="301" t="s">
        <v>694</v>
      </c>
      <c r="H281" s="302"/>
      <c r="I281" s="302"/>
      <c r="J281" s="302"/>
      <c r="K281" s="302"/>
      <c r="L281" s="47">
        <v>4669</v>
      </c>
      <c r="M281" s="47">
        <v>7018</v>
      </c>
      <c r="N281" s="47">
        <v>0</v>
      </c>
      <c r="O281" s="47">
        <v>11687</v>
      </c>
      <c r="P281" s="47">
        <f t="shared" si="1"/>
        <v>7018</v>
      </c>
    </row>
    <row r="282" spans="1:16" ht="9.9" customHeight="1" x14ac:dyDescent="0.3">
      <c r="A282" s="207" t="s">
        <v>719</v>
      </c>
      <c r="B282" s="291" t="s">
        <v>336</v>
      </c>
      <c r="C282" s="292"/>
      <c r="D282" s="292"/>
      <c r="E282" s="292"/>
      <c r="F282" s="292"/>
      <c r="G282" s="301" t="s">
        <v>720</v>
      </c>
      <c r="H282" s="302"/>
      <c r="I282" s="302"/>
      <c r="J282" s="302"/>
      <c r="K282" s="302"/>
      <c r="L282" s="47">
        <v>590.66</v>
      </c>
      <c r="M282" s="47">
        <v>2325.21</v>
      </c>
      <c r="N282" s="47">
        <v>575.26</v>
      </c>
      <c r="O282" s="47">
        <v>2340.61</v>
      </c>
      <c r="P282" s="47">
        <f t="shared" si="1"/>
        <v>1749.95</v>
      </c>
    </row>
    <row r="283" spans="1:16" ht="9.9" customHeight="1" x14ac:dyDescent="0.3">
      <c r="A283" s="30" t="s">
        <v>336</v>
      </c>
      <c r="B283" s="291" t="s">
        <v>336</v>
      </c>
      <c r="C283" s="292"/>
      <c r="D283" s="292"/>
      <c r="E283" s="292"/>
      <c r="F283" s="292"/>
      <c r="G283" s="31" t="s">
        <v>336</v>
      </c>
      <c r="H283" s="32"/>
      <c r="I283" s="32"/>
      <c r="J283" s="32"/>
      <c r="K283" s="32"/>
      <c r="L283" s="48"/>
      <c r="M283" s="48"/>
      <c r="N283" s="48"/>
      <c r="O283" s="48"/>
      <c r="P283" s="48"/>
    </row>
    <row r="284" spans="1:16" ht="9.9" customHeight="1" x14ac:dyDescent="0.3">
      <c r="A284" s="206" t="s">
        <v>722</v>
      </c>
      <c r="B284" s="291" t="s">
        <v>336</v>
      </c>
      <c r="C284" s="292"/>
      <c r="D284" s="292"/>
      <c r="E284" s="292"/>
      <c r="F284" s="299" t="s">
        <v>698</v>
      </c>
      <c r="G284" s="300"/>
      <c r="H284" s="300"/>
      <c r="I284" s="300"/>
      <c r="J284" s="300"/>
      <c r="K284" s="300"/>
      <c r="L284" s="46">
        <v>375119.31</v>
      </c>
      <c r="M284" s="46">
        <v>791929.26</v>
      </c>
      <c r="N284" s="46">
        <v>386974.6</v>
      </c>
      <c r="O284" s="46">
        <v>780073.97</v>
      </c>
      <c r="P284" s="46">
        <f t="shared" ref="P284:P298" si="2">M284-N284</f>
        <v>404954.66000000003</v>
      </c>
    </row>
    <row r="285" spans="1:16" ht="9.9" customHeight="1" x14ac:dyDescent="0.3">
      <c r="A285" s="207" t="s">
        <v>723</v>
      </c>
      <c r="B285" s="291" t="s">
        <v>336</v>
      </c>
      <c r="C285" s="292"/>
      <c r="D285" s="292"/>
      <c r="E285" s="292"/>
      <c r="F285" s="292"/>
      <c r="G285" s="301" t="s">
        <v>680</v>
      </c>
      <c r="H285" s="302"/>
      <c r="I285" s="302"/>
      <c r="J285" s="302"/>
      <c r="K285" s="302"/>
      <c r="L285" s="47">
        <v>185682.23</v>
      </c>
      <c r="M285" s="47">
        <v>196681.67</v>
      </c>
      <c r="N285" s="47">
        <v>993.14</v>
      </c>
      <c r="O285" s="47">
        <v>381370.76</v>
      </c>
      <c r="P285" s="47">
        <f t="shared" si="2"/>
        <v>195688.53</v>
      </c>
    </row>
    <row r="286" spans="1:16" ht="9.9" customHeight="1" x14ac:dyDescent="0.3">
      <c r="A286" s="207" t="s">
        <v>724</v>
      </c>
      <c r="B286" s="291" t="s">
        <v>336</v>
      </c>
      <c r="C286" s="292"/>
      <c r="D286" s="292"/>
      <c r="E286" s="292"/>
      <c r="F286" s="292"/>
      <c r="G286" s="301" t="s">
        <v>682</v>
      </c>
      <c r="H286" s="302"/>
      <c r="I286" s="302"/>
      <c r="J286" s="302"/>
      <c r="K286" s="302"/>
      <c r="L286" s="47">
        <v>20079.36</v>
      </c>
      <c r="M286" s="47">
        <v>377532.35</v>
      </c>
      <c r="N286" s="47">
        <v>344871.81</v>
      </c>
      <c r="O286" s="47">
        <v>52739.9</v>
      </c>
      <c r="P286" s="47">
        <f t="shared" si="2"/>
        <v>32660.539999999979</v>
      </c>
    </row>
    <row r="287" spans="1:16" ht="9.9" customHeight="1" x14ac:dyDescent="0.3">
      <c r="A287" s="207" t="s">
        <v>725</v>
      </c>
      <c r="B287" s="291" t="s">
        <v>336</v>
      </c>
      <c r="C287" s="292"/>
      <c r="D287" s="292"/>
      <c r="E287" s="292"/>
      <c r="F287" s="292"/>
      <c r="G287" s="301" t="s">
        <v>684</v>
      </c>
      <c r="H287" s="302"/>
      <c r="I287" s="302"/>
      <c r="J287" s="302"/>
      <c r="K287" s="302"/>
      <c r="L287" s="47">
        <v>21824.46</v>
      </c>
      <c r="M287" s="47">
        <v>44987.65</v>
      </c>
      <c r="N287" s="47">
        <v>21755.13</v>
      </c>
      <c r="O287" s="47">
        <v>45056.98</v>
      </c>
      <c r="P287" s="47">
        <f t="shared" si="2"/>
        <v>23232.52</v>
      </c>
    </row>
    <row r="288" spans="1:16" ht="9.9" customHeight="1" x14ac:dyDescent="0.3">
      <c r="A288" s="207" t="s">
        <v>726</v>
      </c>
      <c r="B288" s="291" t="s">
        <v>336</v>
      </c>
      <c r="C288" s="292"/>
      <c r="D288" s="292"/>
      <c r="E288" s="292"/>
      <c r="F288" s="292"/>
      <c r="G288" s="301" t="s">
        <v>727</v>
      </c>
      <c r="H288" s="302"/>
      <c r="I288" s="302"/>
      <c r="J288" s="302"/>
      <c r="K288" s="302"/>
      <c r="L288" s="47">
        <v>1115.4100000000001</v>
      </c>
      <c r="M288" s="47">
        <v>0</v>
      </c>
      <c r="N288" s="47">
        <v>1603.88</v>
      </c>
      <c r="O288" s="47">
        <v>-488.47</v>
      </c>
      <c r="P288" s="47">
        <f t="shared" si="2"/>
        <v>-1603.88</v>
      </c>
    </row>
    <row r="289" spans="1:16" ht="9.9" customHeight="1" x14ac:dyDescent="0.3">
      <c r="A289" s="207" t="s">
        <v>728</v>
      </c>
      <c r="B289" s="291" t="s">
        <v>336</v>
      </c>
      <c r="C289" s="292"/>
      <c r="D289" s="292"/>
      <c r="E289" s="292"/>
      <c r="F289" s="292"/>
      <c r="G289" s="301" t="s">
        <v>729</v>
      </c>
      <c r="H289" s="302"/>
      <c r="I289" s="302"/>
      <c r="J289" s="302"/>
      <c r="K289" s="302"/>
      <c r="L289" s="47">
        <v>0</v>
      </c>
      <c r="M289" s="47">
        <v>26.42</v>
      </c>
      <c r="N289" s="47">
        <v>0</v>
      </c>
      <c r="O289" s="47">
        <v>26.42</v>
      </c>
      <c r="P289" s="47">
        <f t="shared" si="2"/>
        <v>26.42</v>
      </c>
    </row>
    <row r="290" spans="1:16" ht="9.9" customHeight="1" x14ac:dyDescent="0.3">
      <c r="A290" s="207" t="s">
        <v>730</v>
      </c>
      <c r="B290" s="291" t="s">
        <v>336</v>
      </c>
      <c r="C290" s="292"/>
      <c r="D290" s="292"/>
      <c r="E290" s="292"/>
      <c r="F290" s="292"/>
      <c r="G290" s="301" t="s">
        <v>686</v>
      </c>
      <c r="H290" s="302"/>
      <c r="I290" s="302"/>
      <c r="J290" s="302"/>
      <c r="K290" s="302"/>
      <c r="L290" s="47">
        <v>52795.24</v>
      </c>
      <c r="M290" s="47">
        <v>55537.34</v>
      </c>
      <c r="N290" s="47">
        <v>0</v>
      </c>
      <c r="O290" s="47">
        <v>108332.58</v>
      </c>
      <c r="P290" s="47">
        <f t="shared" si="2"/>
        <v>55537.34</v>
      </c>
    </row>
    <row r="291" spans="1:16" ht="9.9" customHeight="1" x14ac:dyDescent="0.3">
      <c r="A291" s="207" t="s">
        <v>731</v>
      </c>
      <c r="B291" s="291" t="s">
        <v>336</v>
      </c>
      <c r="C291" s="292"/>
      <c r="D291" s="292"/>
      <c r="E291" s="292"/>
      <c r="F291" s="292"/>
      <c r="G291" s="301" t="s">
        <v>688</v>
      </c>
      <c r="H291" s="302"/>
      <c r="I291" s="302"/>
      <c r="J291" s="302"/>
      <c r="K291" s="302"/>
      <c r="L291" s="47">
        <v>15964.4</v>
      </c>
      <c r="M291" s="47">
        <v>16242.55</v>
      </c>
      <c r="N291" s="47">
        <v>0</v>
      </c>
      <c r="O291" s="47">
        <v>32206.95</v>
      </c>
      <c r="P291" s="47">
        <f t="shared" si="2"/>
        <v>16242.55</v>
      </c>
    </row>
    <row r="292" spans="1:16" ht="9.9" customHeight="1" x14ac:dyDescent="0.3">
      <c r="A292" s="207" t="s">
        <v>732</v>
      </c>
      <c r="B292" s="291" t="s">
        <v>336</v>
      </c>
      <c r="C292" s="292"/>
      <c r="D292" s="292"/>
      <c r="E292" s="292"/>
      <c r="F292" s="292"/>
      <c r="G292" s="301" t="s">
        <v>690</v>
      </c>
      <c r="H292" s="302"/>
      <c r="I292" s="302"/>
      <c r="J292" s="302"/>
      <c r="K292" s="302"/>
      <c r="L292" s="47">
        <v>1948.33</v>
      </c>
      <c r="M292" s="47">
        <v>2065.1799999999998</v>
      </c>
      <c r="N292" s="47">
        <v>0</v>
      </c>
      <c r="O292" s="47">
        <v>4013.51</v>
      </c>
      <c r="P292" s="47">
        <f t="shared" si="2"/>
        <v>2065.1799999999998</v>
      </c>
    </row>
    <row r="293" spans="1:16" ht="9.9" customHeight="1" x14ac:dyDescent="0.3">
      <c r="A293" s="207" t="s">
        <v>733</v>
      </c>
      <c r="B293" s="291" t="s">
        <v>336</v>
      </c>
      <c r="C293" s="292"/>
      <c r="D293" s="292"/>
      <c r="E293" s="292"/>
      <c r="F293" s="292"/>
      <c r="G293" s="301" t="s">
        <v>716</v>
      </c>
      <c r="H293" s="302"/>
      <c r="I293" s="302"/>
      <c r="J293" s="302"/>
      <c r="K293" s="302"/>
      <c r="L293" s="47">
        <v>26807.14</v>
      </c>
      <c r="M293" s="47">
        <v>39190.370000000003</v>
      </c>
      <c r="N293" s="47">
        <v>10897.1</v>
      </c>
      <c r="O293" s="47">
        <v>55100.41</v>
      </c>
      <c r="P293" s="47">
        <f t="shared" si="2"/>
        <v>28293.270000000004</v>
      </c>
    </row>
    <row r="294" spans="1:16" ht="9.9" customHeight="1" x14ac:dyDescent="0.3">
      <c r="A294" s="207" t="s">
        <v>734</v>
      </c>
      <c r="B294" s="291" t="s">
        <v>336</v>
      </c>
      <c r="C294" s="292"/>
      <c r="D294" s="292"/>
      <c r="E294" s="292"/>
      <c r="F294" s="292"/>
      <c r="G294" s="301" t="s">
        <v>692</v>
      </c>
      <c r="H294" s="302"/>
      <c r="I294" s="302"/>
      <c r="J294" s="302"/>
      <c r="K294" s="302"/>
      <c r="L294" s="47">
        <v>636.54999999999995</v>
      </c>
      <c r="M294" s="47">
        <v>2.87</v>
      </c>
      <c r="N294" s="47">
        <v>1.75</v>
      </c>
      <c r="O294" s="47">
        <v>637.66999999999996</v>
      </c>
      <c r="P294" s="47">
        <f t="shared" si="2"/>
        <v>1.1200000000000001</v>
      </c>
    </row>
    <row r="295" spans="1:16" ht="9.9" customHeight="1" x14ac:dyDescent="0.3">
      <c r="A295" s="207" t="s">
        <v>735</v>
      </c>
      <c r="B295" s="291" t="s">
        <v>336</v>
      </c>
      <c r="C295" s="292"/>
      <c r="D295" s="292"/>
      <c r="E295" s="292"/>
      <c r="F295" s="292"/>
      <c r="G295" s="301" t="s">
        <v>694</v>
      </c>
      <c r="H295" s="302"/>
      <c r="I295" s="302"/>
      <c r="J295" s="302"/>
      <c r="K295" s="302"/>
      <c r="L295" s="47">
        <v>34489.17</v>
      </c>
      <c r="M295" s="47">
        <v>37229.57</v>
      </c>
      <c r="N295" s="47">
        <v>383.33</v>
      </c>
      <c r="O295" s="47">
        <v>71335.41</v>
      </c>
      <c r="P295" s="47">
        <f t="shared" si="2"/>
        <v>36846.239999999998</v>
      </c>
    </row>
    <row r="296" spans="1:16" ht="9.9" customHeight="1" x14ac:dyDescent="0.3">
      <c r="A296" s="207" t="s">
        <v>736</v>
      </c>
      <c r="B296" s="291" t="s">
        <v>336</v>
      </c>
      <c r="C296" s="292"/>
      <c r="D296" s="292"/>
      <c r="E296" s="292"/>
      <c r="F296" s="292"/>
      <c r="G296" s="301" t="s">
        <v>720</v>
      </c>
      <c r="H296" s="302"/>
      <c r="I296" s="302"/>
      <c r="J296" s="302"/>
      <c r="K296" s="302"/>
      <c r="L296" s="47">
        <v>12177.02</v>
      </c>
      <c r="M296" s="47">
        <v>20569.29</v>
      </c>
      <c r="N296" s="47">
        <v>6468.46</v>
      </c>
      <c r="O296" s="47">
        <v>26277.85</v>
      </c>
      <c r="P296" s="47">
        <f t="shared" si="2"/>
        <v>14100.830000000002</v>
      </c>
    </row>
    <row r="297" spans="1:16" ht="9.9" customHeight="1" x14ac:dyDescent="0.3">
      <c r="A297" s="207" t="s">
        <v>737</v>
      </c>
      <c r="B297" s="291" t="s">
        <v>336</v>
      </c>
      <c r="C297" s="292"/>
      <c r="D297" s="292"/>
      <c r="E297" s="292"/>
      <c r="F297" s="292"/>
      <c r="G297" s="301" t="s">
        <v>696</v>
      </c>
      <c r="H297" s="302"/>
      <c r="I297" s="302"/>
      <c r="J297" s="302"/>
      <c r="K297" s="302"/>
      <c r="L297" s="47">
        <v>0</v>
      </c>
      <c r="M297" s="47">
        <v>264</v>
      </c>
      <c r="N297" s="47">
        <v>0</v>
      </c>
      <c r="O297" s="47">
        <v>264</v>
      </c>
      <c r="P297" s="47">
        <f t="shared" si="2"/>
        <v>264</v>
      </c>
    </row>
    <row r="298" spans="1:16" ht="9.9" customHeight="1" x14ac:dyDescent="0.3">
      <c r="A298" s="207" t="s">
        <v>740</v>
      </c>
      <c r="B298" s="291" t="s">
        <v>336</v>
      </c>
      <c r="C298" s="292"/>
      <c r="D298" s="292"/>
      <c r="E298" s="292"/>
      <c r="F298" s="292"/>
      <c r="G298" s="301" t="s">
        <v>741</v>
      </c>
      <c r="H298" s="302"/>
      <c r="I298" s="302"/>
      <c r="J298" s="302"/>
      <c r="K298" s="302"/>
      <c r="L298" s="47">
        <v>1600</v>
      </c>
      <c r="M298" s="47">
        <v>1600</v>
      </c>
      <c r="N298" s="47">
        <v>0</v>
      </c>
      <c r="O298" s="47">
        <v>3200</v>
      </c>
      <c r="P298" s="47">
        <f t="shared" si="2"/>
        <v>1600</v>
      </c>
    </row>
    <row r="299" spans="1:16" ht="9.9" customHeight="1" x14ac:dyDescent="0.3">
      <c r="A299" s="30" t="s">
        <v>336</v>
      </c>
      <c r="B299" s="291" t="s">
        <v>336</v>
      </c>
      <c r="C299" s="292"/>
      <c r="D299" s="292"/>
      <c r="E299" s="292"/>
      <c r="F299" s="292"/>
      <c r="G299" s="31" t="s">
        <v>336</v>
      </c>
      <c r="H299" s="32"/>
      <c r="I299" s="32"/>
      <c r="J299" s="32"/>
      <c r="K299" s="32"/>
      <c r="L299" s="48"/>
      <c r="M299" s="48"/>
      <c r="N299" s="48"/>
      <c r="O299" s="48"/>
      <c r="P299" s="48"/>
    </row>
    <row r="300" spans="1:16" ht="9.9" customHeight="1" x14ac:dyDescent="0.3">
      <c r="A300" s="206" t="s">
        <v>742</v>
      </c>
      <c r="B300" s="291" t="s">
        <v>336</v>
      </c>
      <c r="C300" s="292"/>
      <c r="D300" s="292"/>
      <c r="E300" s="299" t="s">
        <v>743</v>
      </c>
      <c r="F300" s="300"/>
      <c r="G300" s="300"/>
      <c r="H300" s="300"/>
      <c r="I300" s="300"/>
      <c r="J300" s="300"/>
      <c r="K300" s="300"/>
      <c r="L300" s="46">
        <v>143403.26</v>
      </c>
      <c r="M300" s="46">
        <v>151283.9</v>
      </c>
      <c r="N300" s="46">
        <v>2236.84</v>
      </c>
      <c r="O300" s="46">
        <v>292450.32</v>
      </c>
      <c r="P300" s="46">
        <f t="shared" ref="P300:P304" si="3">M300-N300</f>
        <v>149047.06</v>
      </c>
    </row>
    <row r="301" spans="1:16" ht="9.9" customHeight="1" x14ac:dyDescent="0.3">
      <c r="A301" s="206" t="s">
        <v>744</v>
      </c>
      <c r="B301" s="291" t="s">
        <v>336</v>
      </c>
      <c r="C301" s="292"/>
      <c r="D301" s="292"/>
      <c r="E301" s="292"/>
      <c r="F301" s="299" t="s">
        <v>698</v>
      </c>
      <c r="G301" s="300"/>
      <c r="H301" s="300"/>
      <c r="I301" s="300"/>
      <c r="J301" s="300"/>
      <c r="K301" s="300"/>
      <c r="L301" s="46">
        <v>143403.26</v>
      </c>
      <c r="M301" s="46">
        <v>151283.9</v>
      </c>
      <c r="N301" s="46">
        <v>2236.84</v>
      </c>
      <c r="O301" s="46">
        <v>292450.32</v>
      </c>
      <c r="P301" s="46">
        <f t="shared" si="3"/>
        <v>149047.06</v>
      </c>
    </row>
    <row r="302" spans="1:16" ht="9.9" customHeight="1" x14ac:dyDescent="0.3">
      <c r="A302" s="207" t="s">
        <v>745</v>
      </c>
      <c r="B302" s="291" t="s">
        <v>336</v>
      </c>
      <c r="C302" s="292"/>
      <c r="D302" s="292"/>
      <c r="E302" s="292"/>
      <c r="F302" s="292"/>
      <c r="G302" s="301" t="s">
        <v>692</v>
      </c>
      <c r="H302" s="302"/>
      <c r="I302" s="302"/>
      <c r="J302" s="302"/>
      <c r="K302" s="302"/>
      <c r="L302" s="47">
        <v>958.32</v>
      </c>
      <c r="M302" s="47">
        <v>0</v>
      </c>
      <c r="N302" s="47">
        <v>0</v>
      </c>
      <c r="O302" s="47">
        <v>958.32</v>
      </c>
      <c r="P302" s="47">
        <f t="shared" si="3"/>
        <v>0</v>
      </c>
    </row>
    <row r="303" spans="1:16" ht="9.9" customHeight="1" x14ac:dyDescent="0.3">
      <c r="A303" s="207" t="s">
        <v>746</v>
      </c>
      <c r="B303" s="291" t="s">
        <v>336</v>
      </c>
      <c r="C303" s="292"/>
      <c r="D303" s="292"/>
      <c r="E303" s="292"/>
      <c r="F303" s="292"/>
      <c r="G303" s="301" t="s">
        <v>720</v>
      </c>
      <c r="H303" s="302"/>
      <c r="I303" s="302"/>
      <c r="J303" s="302"/>
      <c r="K303" s="302"/>
      <c r="L303" s="47">
        <v>43692.18</v>
      </c>
      <c r="M303" s="47">
        <v>51308.41</v>
      </c>
      <c r="N303" s="47">
        <v>2098.4899999999998</v>
      </c>
      <c r="O303" s="47">
        <v>92902.1</v>
      </c>
      <c r="P303" s="47">
        <f t="shared" si="3"/>
        <v>49209.920000000006</v>
      </c>
    </row>
    <row r="304" spans="1:16" ht="9.9" customHeight="1" x14ac:dyDescent="0.3">
      <c r="A304" s="207" t="s">
        <v>747</v>
      </c>
      <c r="B304" s="291" t="s">
        <v>336</v>
      </c>
      <c r="C304" s="292"/>
      <c r="D304" s="292"/>
      <c r="E304" s="292"/>
      <c r="F304" s="292"/>
      <c r="G304" s="301" t="s">
        <v>741</v>
      </c>
      <c r="H304" s="302"/>
      <c r="I304" s="302"/>
      <c r="J304" s="302"/>
      <c r="K304" s="302"/>
      <c r="L304" s="47">
        <v>98752.76</v>
      </c>
      <c r="M304" s="47">
        <v>99975.49</v>
      </c>
      <c r="N304" s="47">
        <v>138.35</v>
      </c>
      <c r="O304" s="47">
        <v>198589.9</v>
      </c>
      <c r="P304" s="47">
        <f t="shared" si="3"/>
        <v>99837.14</v>
      </c>
    </row>
    <row r="305" spans="1:16" ht="9.9" customHeight="1" x14ac:dyDescent="0.3">
      <c r="A305" s="206" t="s">
        <v>336</v>
      </c>
      <c r="B305" s="291" t="s">
        <v>336</v>
      </c>
      <c r="C305" s="292"/>
      <c r="D305" s="292"/>
      <c r="E305" s="33" t="s">
        <v>336</v>
      </c>
      <c r="F305" s="34"/>
      <c r="G305" s="34"/>
      <c r="H305" s="34"/>
      <c r="I305" s="34"/>
      <c r="J305" s="34"/>
      <c r="K305" s="34"/>
      <c r="L305" s="50"/>
      <c r="M305" s="50"/>
      <c r="N305" s="50"/>
      <c r="O305" s="50"/>
      <c r="P305" s="50"/>
    </row>
    <row r="306" spans="1:16" ht="9.9" customHeight="1" x14ac:dyDescent="0.3">
      <c r="A306" s="206" t="s">
        <v>748</v>
      </c>
      <c r="B306" s="291" t="s">
        <v>336</v>
      </c>
      <c r="C306" s="292"/>
      <c r="D306" s="299" t="s">
        <v>749</v>
      </c>
      <c r="E306" s="300"/>
      <c r="F306" s="300"/>
      <c r="G306" s="300"/>
      <c r="H306" s="300"/>
      <c r="I306" s="300"/>
      <c r="J306" s="300"/>
      <c r="K306" s="300"/>
      <c r="L306" s="46">
        <v>132939.94</v>
      </c>
      <c r="M306" s="46">
        <v>123219.47</v>
      </c>
      <c r="N306" s="46">
        <v>0</v>
      </c>
      <c r="O306" s="46">
        <v>256159.41</v>
      </c>
      <c r="P306" s="46">
        <f t="shared" ref="P306:P317" si="4">M306-N306</f>
        <v>123219.47</v>
      </c>
    </row>
    <row r="307" spans="1:16" ht="9.9" customHeight="1" x14ac:dyDescent="0.3">
      <c r="A307" s="206" t="s">
        <v>750</v>
      </c>
      <c r="B307" s="291" t="s">
        <v>336</v>
      </c>
      <c r="C307" s="292"/>
      <c r="D307" s="292"/>
      <c r="E307" s="299" t="s">
        <v>749</v>
      </c>
      <c r="F307" s="300"/>
      <c r="G307" s="300"/>
      <c r="H307" s="300"/>
      <c r="I307" s="300"/>
      <c r="J307" s="300"/>
      <c r="K307" s="300"/>
      <c r="L307" s="46">
        <v>132939.94</v>
      </c>
      <c r="M307" s="46">
        <v>123219.47</v>
      </c>
      <c r="N307" s="46">
        <v>0</v>
      </c>
      <c r="O307" s="46">
        <v>256159.41</v>
      </c>
      <c r="P307" s="46">
        <f t="shared" si="4"/>
        <v>123219.47</v>
      </c>
    </row>
    <row r="308" spans="1:16" ht="9.9" customHeight="1" x14ac:dyDescent="0.3">
      <c r="A308" s="206" t="s">
        <v>751</v>
      </c>
      <c r="B308" s="291" t="s">
        <v>336</v>
      </c>
      <c r="C308" s="292"/>
      <c r="D308" s="292"/>
      <c r="E308" s="292"/>
      <c r="F308" s="299" t="s">
        <v>749</v>
      </c>
      <c r="G308" s="300"/>
      <c r="H308" s="300"/>
      <c r="I308" s="300"/>
      <c r="J308" s="300"/>
      <c r="K308" s="300"/>
      <c r="L308" s="46">
        <v>132939.94</v>
      </c>
      <c r="M308" s="46">
        <v>123219.47</v>
      </c>
      <c r="N308" s="46">
        <v>0</v>
      </c>
      <c r="O308" s="46">
        <v>256159.41</v>
      </c>
      <c r="P308" s="46">
        <f t="shared" si="4"/>
        <v>123219.47</v>
      </c>
    </row>
    <row r="309" spans="1:16" ht="9.9" customHeight="1" x14ac:dyDescent="0.3">
      <c r="A309" s="207" t="s">
        <v>752</v>
      </c>
      <c r="B309" s="291" t="s">
        <v>336</v>
      </c>
      <c r="C309" s="292"/>
      <c r="D309" s="292"/>
      <c r="E309" s="292"/>
      <c r="F309" s="292"/>
      <c r="G309" s="301" t="s">
        <v>753</v>
      </c>
      <c r="H309" s="302"/>
      <c r="I309" s="302"/>
      <c r="J309" s="302"/>
      <c r="K309" s="302"/>
      <c r="L309" s="47">
        <v>7019.02</v>
      </c>
      <c r="M309" s="47">
        <v>7019.02</v>
      </c>
      <c r="N309" s="47">
        <v>0</v>
      </c>
      <c r="O309" s="47">
        <v>14038.04</v>
      </c>
      <c r="P309" s="47">
        <f t="shared" si="4"/>
        <v>7019.02</v>
      </c>
    </row>
    <row r="310" spans="1:16" ht="9.9" customHeight="1" x14ac:dyDescent="0.3">
      <c r="A310" s="207" t="s">
        <v>754</v>
      </c>
      <c r="B310" s="291" t="s">
        <v>336</v>
      </c>
      <c r="C310" s="292"/>
      <c r="D310" s="292"/>
      <c r="E310" s="292"/>
      <c r="F310" s="292"/>
      <c r="G310" s="301" t="s">
        <v>755</v>
      </c>
      <c r="H310" s="302"/>
      <c r="I310" s="302"/>
      <c r="J310" s="302"/>
      <c r="K310" s="302"/>
      <c r="L310" s="47">
        <v>2940</v>
      </c>
      <c r="M310" s="47">
        <v>3675</v>
      </c>
      <c r="N310" s="47">
        <v>0</v>
      </c>
      <c r="O310" s="47">
        <v>6615</v>
      </c>
      <c r="P310" s="47">
        <f t="shared" si="4"/>
        <v>3675</v>
      </c>
    </row>
    <row r="311" spans="1:16" ht="9.9" customHeight="1" x14ac:dyDescent="0.3">
      <c r="A311" s="207" t="s">
        <v>756</v>
      </c>
      <c r="B311" s="291" t="s">
        <v>336</v>
      </c>
      <c r="C311" s="292"/>
      <c r="D311" s="292"/>
      <c r="E311" s="292"/>
      <c r="F311" s="292"/>
      <c r="G311" s="301" t="s">
        <v>757</v>
      </c>
      <c r="H311" s="302"/>
      <c r="I311" s="302"/>
      <c r="J311" s="302"/>
      <c r="K311" s="302"/>
      <c r="L311" s="47">
        <v>13975.2</v>
      </c>
      <c r="M311" s="47">
        <v>0</v>
      </c>
      <c r="N311" s="47">
        <v>0</v>
      </c>
      <c r="O311" s="47">
        <v>13975.2</v>
      </c>
      <c r="P311" s="47">
        <f t="shared" si="4"/>
        <v>0</v>
      </c>
    </row>
    <row r="312" spans="1:16" ht="9.9" customHeight="1" x14ac:dyDescent="0.3">
      <c r="A312" s="207" t="s">
        <v>758</v>
      </c>
      <c r="B312" s="291" t="s">
        <v>336</v>
      </c>
      <c r="C312" s="292"/>
      <c r="D312" s="292"/>
      <c r="E312" s="292"/>
      <c r="F312" s="292"/>
      <c r="G312" s="301" t="s">
        <v>759</v>
      </c>
      <c r="H312" s="302"/>
      <c r="I312" s="302"/>
      <c r="J312" s="302"/>
      <c r="K312" s="302"/>
      <c r="L312" s="47">
        <v>9772</v>
      </c>
      <c r="M312" s="47">
        <v>9698</v>
      </c>
      <c r="N312" s="47">
        <v>0</v>
      </c>
      <c r="O312" s="47">
        <v>19470</v>
      </c>
      <c r="P312" s="47">
        <f t="shared" si="4"/>
        <v>9698</v>
      </c>
    </row>
    <row r="313" spans="1:16" ht="9.9" customHeight="1" x14ac:dyDescent="0.3">
      <c r="A313" s="207" t="s">
        <v>760</v>
      </c>
      <c r="B313" s="291" t="s">
        <v>336</v>
      </c>
      <c r="C313" s="292"/>
      <c r="D313" s="292"/>
      <c r="E313" s="292"/>
      <c r="F313" s="292"/>
      <c r="G313" s="301" t="s">
        <v>761</v>
      </c>
      <c r="H313" s="302"/>
      <c r="I313" s="302"/>
      <c r="J313" s="302"/>
      <c r="K313" s="302"/>
      <c r="L313" s="47">
        <v>51603.49</v>
      </c>
      <c r="M313" s="47">
        <v>51603.49</v>
      </c>
      <c r="N313" s="47">
        <v>0</v>
      </c>
      <c r="O313" s="47">
        <v>103206.98</v>
      </c>
      <c r="P313" s="47">
        <f t="shared" si="4"/>
        <v>51603.49</v>
      </c>
    </row>
    <row r="314" spans="1:16" ht="18.899999999999999" customHeight="1" x14ac:dyDescent="0.3">
      <c r="A314" s="207" t="s">
        <v>762</v>
      </c>
      <c r="B314" s="291" t="s">
        <v>336</v>
      </c>
      <c r="C314" s="292"/>
      <c r="D314" s="292"/>
      <c r="E314" s="292"/>
      <c r="F314" s="292"/>
      <c r="G314" s="301" t="s">
        <v>763</v>
      </c>
      <c r="H314" s="302"/>
      <c r="I314" s="302"/>
      <c r="J314" s="302"/>
      <c r="K314" s="302"/>
      <c r="L314" s="47">
        <v>2090.34</v>
      </c>
      <c r="M314" s="47">
        <v>1995.46</v>
      </c>
      <c r="N314" s="47">
        <v>0</v>
      </c>
      <c r="O314" s="47">
        <v>4085.8</v>
      </c>
      <c r="P314" s="47">
        <f t="shared" si="4"/>
        <v>1995.46</v>
      </c>
    </row>
    <row r="315" spans="1:16" ht="9.9" customHeight="1" x14ac:dyDescent="0.3">
      <c r="A315" s="207" t="s">
        <v>764</v>
      </c>
      <c r="B315" s="291" t="s">
        <v>336</v>
      </c>
      <c r="C315" s="292"/>
      <c r="D315" s="292"/>
      <c r="E315" s="292"/>
      <c r="F315" s="292"/>
      <c r="G315" s="301" t="s">
        <v>765</v>
      </c>
      <c r="H315" s="302"/>
      <c r="I315" s="302"/>
      <c r="J315" s="302"/>
      <c r="K315" s="302"/>
      <c r="L315" s="47">
        <v>36393.910000000003</v>
      </c>
      <c r="M315" s="47">
        <v>38288.51</v>
      </c>
      <c r="N315" s="47">
        <v>0</v>
      </c>
      <c r="O315" s="47">
        <v>74682.42</v>
      </c>
      <c r="P315" s="47">
        <f t="shared" si="4"/>
        <v>38288.51</v>
      </c>
    </row>
    <row r="316" spans="1:16" ht="9.9" customHeight="1" x14ac:dyDescent="0.3">
      <c r="A316" s="207" t="s">
        <v>766</v>
      </c>
      <c r="B316" s="291" t="s">
        <v>336</v>
      </c>
      <c r="C316" s="292"/>
      <c r="D316" s="292"/>
      <c r="E316" s="292"/>
      <c r="F316" s="292"/>
      <c r="G316" s="301" t="s">
        <v>767</v>
      </c>
      <c r="H316" s="302"/>
      <c r="I316" s="302"/>
      <c r="J316" s="302"/>
      <c r="K316" s="302"/>
      <c r="L316" s="47">
        <v>258.04000000000002</v>
      </c>
      <c r="M316" s="47">
        <v>1538.04</v>
      </c>
      <c r="N316" s="47">
        <v>0</v>
      </c>
      <c r="O316" s="47">
        <v>1796.08</v>
      </c>
      <c r="P316" s="47">
        <f t="shared" si="4"/>
        <v>1538.04</v>
      </c>
    </row>
    <row r="317" spans="1:16" ht="9.9" customHeight="1" x14ac:dyDescent="0.3">
      <c r="A317" s="207" t="s">
        <v>768</v>
      </c>
      <c r="B317" s="291" t="s">
        <v>336</v>
      </c>
      <c r="C317" s="292"/>
      <c r="D317" s="292"/>
      <c r="E317" s="292"/>
      <c r="F317" s="292"/>
      <c r="G317" s="301" t="s">
        <v>769</v>
      </c>
      <c r="H317" s="302"/>
      <c r="I317" s="302"/>
      <c r="J317" s="302"/>
      <c r="K317" s="302"/>
      <c r="L317" s="47">
        <v>8887.94</v>
      </c>
      <c r="M317" s="47">
        <v>9401.9500000000007</v>
      </c>
      <c r="N317" s="47">
        <v>0</v>
      </c>
      <c r="O317" s="47">
        <v>18289.89</v>
      </c>
      <c r="P317" s="47">
        <f t="shared" si="4"/>
        <v>9401.9500000000007</v>
      </c>
    </row>
    <row r="318" spans="1:16" ht="9.9" customHeight="1" x14ac:dyDescent="0.3">
      <c r="A318" s="30" t="s">
        <v>336</v>
      </c>
      <c r="B318" s="291" t="s">
        <v>336</v>
      </c>
      <c r="C318" s="292"/>
      <c r="D318" s="292"/>
      <c r="E318" s="292"/>
      <c r="F318" s="292"/>
      <c r="G318" s="31" t="s">
        <v>336</v>
      </c>
      <c r="H318" s="32"/>
      <c r="I318" s="32"/>
      <c r="J318" s="32"/>
      <c r="K318" s="32"/>
      <c r="L318" s="48"/>
      <c r="M318" s="48"/>
      <c r="N318" s="48"/>
      <c r="O318" s="48"/>
      <c r="P318" s="48"/>
    </row>
    <row r="319" spans="1:16" ht="9.9" customHeight="1" x14ac:dyDescent="0.3">
      <c r="A319" s="206" t="s">
        <v>770</v>
      </c>
      <c r="B319" s="202" t="s">
        <v>336</v>
      </c>
      <c r="C319" s="299" t="s">
        <v>771</v>
      </c>
      <c r="D319" s="300"/>
      <c r="E319" s="300"/>
      <c r="F319" s="300"/>
      <c r="G319" s="300"/>
      <c r="H319" s="300"/>
      <c r="I319" s="300"/>
      <c r="J319" s="300"/>
      <c r="K319" s="300"/>
      <c r="L319" s="46">
        <v>136882.48000000001</v>
      </c>
      <c r="M319" s="46">
        <v>126011.66</v>
      </c>
      <c r="N319" s="46">
        <v>0</v>
      </c>
      <c r="O319" s="46">
        <v>262894.14</v>
      </c>
      <c r="P319" s="46">
        <f t="shared" ref="P319:P323" si="5">M319-N319</f>
        <v>126011.66</v>
      </c>
    </row>
    <row r="320" spans="1:16" ht="9.9" customHeight="1" x14ac:dyDescent="0.3">
      <c r="A320" s="206" t="s">
        <v>772</v>
      </c>
      <c r="B320" s="291" t="s">
        <v>336</v>
      </c>
      <c r="C320" s="292"/>
      <c r="D320" s="299" t="s">
        <v>771</v>
      </c>
      <c r="E320" s="300"/>
      <c r="F320" s="300"/>
      <c r="G320" s="300"/>
      <c r="H320" s="300"/>
      <c r="I320" s="300"/>
      <c r="J320" s="300"/>
      <c r="K320" s="300"/>
      <c r="L320" s="46">
        <v>136882.48000000001</v>
      </c>
      <c r="M320" s="46">
        <v>126011.66</v>
      </c>
      <c r="N320" s="46">
        <v>0</v>
      </c>
      <c r="O320" s="46">
        <v>262894.14</v>
      </c>
      <c r="P320" s="46">
        <f t="shared" si="5"/>
        <v>126011.66</v>
      </c>
    </row>
    <row r="321" spans="1:16" ht="9.9" customHeight="1" x14ac:dyDescent="0.3">
      <c r="A321" s="206" t="s">
        <v>773</v>
      </c>
      <c r="B321" s="291" t="s">
        <v>336</v>
      </c>
      <c r="C321" s="292"/>
      <c r="D321" s="292"/>
      <c r="E321" s="299" t="s">
        <v>771</v>
      </c>
      <c r="F321" s="300"/>
      <c r="G321" s="300"/>
      <c r="H321" s="300"/>
      <c r="I321" s="300"/>
      <c r="J321" s="300"/>
      <c r="K321" s="300"/>
      <c r="L321" s="46">
        <v>136882.48000000001</v>
      </c>
      <c r="M321" s="46">
        <v>126011.66</v>
      </c>
      <c r="N321" s="46">
        <v>0</v>
      </c>
      <c r="O321" s="46">
        <v>262894.14</v>
      </c>
      <c r="P321" s="46">
        <f t="shared" si="5"/>
        <v>126011.66</v>
      </c>
    </row>
    <row r="322" spans="1:16" ht="9.9" customHeight="1" x14ac:dyDescent="0.3">
      <c r="A322" s="206" t="s">
        <v>774</v>
      </c>
      <c r="B322" s="291" t="s">
        <v>336</v>
      </c>
      <c r="C322" s="292"/>
      <c r="D322" s="292"/>
      <c r="E322" s="292"/>
      <c r="F322" s="299" t="s">
        <v>775</v>
      </c>
      <c r="G322" s="300"/>
      <c r="H322" s="300"/>
      <c r="I322" s="300"/>
      <c r="J322" s="300"/>
      <c r="K322" s="300"/>
      <c r="L322" s="46">
        <v>5400.5</v>
      </c>
      <c r="M322" s="46">
        <v>4238.01</v>
      </c>
      <c r="N322" s="46">
        <v>0</v>
      </c>
      <c r="O322" s="46">
        <v>9638.51</v>
      </c>
      <c r="P322" s="46">
        <f t="shared" si="5"/>
        <v>4238.01</v>
      </c>
    </row>
    <row r="323" spans="1:16" ht="9.9" customHeight="1" x14ac:dyDescent="0.3">
      <c r="A323" s="207" t="s">
        <v>776</v>
      </c>
      <c r="B323" s="291" t="s">
        <v>336</v>
      </c>
      <c r="C323" s="292"/>
      <c r="D323" s="292"/>
      <c r="E323" s="292"/>
      <c r="F323" s="292"/>
      <c r="G323" s="301" t="s">
        <v>777</v>
      </c>
      <c r="H323" s="302"/>
      <c r="I323" s="302"/>
      <c r="J323" s="302"/>
      <c r="K323" s="302"/>
      <c r="L323" s="47">
        <v>5400.5</v>
      </c>
      <c r="M323" s="47">
        <v>4238.01</v>
      </c>
      <c r="N323" s="47">
        <v>0</v>
      </c>
      <c r="O323" s="47">
        <v>9638.51</v>
      </c>
      <c r="P323" s="47">
        <f t="shared" si="5"/>
        <v>4238.01</v>
      </c>
    </row>
    <row r="324" spans="1:16" ht="9.9" customHeight="1" x14ac:dyDescent="0.3">
      <c r="A324" s="30" t="s">
        <v>336</v>
      </c>
      <c r="B324" s="291" t="s">
        <v>336</v>
      </c>
      <c r="C324" s="292"/>
      <c r="D324" s="292"/>
      <c r="E324" s="292"/>
      <c r="F324" s="292"/>
      <c r="G324" s="31" t="s">
        <v>336</v>
      </c>
      <c r="H324" s="32"/>
      <c r="I324" s="32"/>
      <c r="J324" s="32"/>
      <c r="K324" s="32"/>
      <c r="L324" s="48"/>
      <c r="M324" s="48"/>
      <c r="N324" s="48"/>
      <c r="O324" s="48"/>
      <c r="P324" s="48"/>
    </row>
    <row r="325" spans="1:16" ht="9.9" customHeight="1" x14ac:dyDescent="0.3">
      <c r="A325" s="206" t="s">
        <v>778</v>
      </c>
      <c r="B325" s="291" t="s">
        <v>336</v>
      </c>
      <c r="C325" s="292"/>
      <c r="D325" s="292"/>
      <c r="E325" s="292"/>
      <c r="F325" s="299" t="s">
        <v>779</v>
      </c>
      <c r="G325" s="300"/>
      <c r="H325" s="300"/>
      <c r="I325" s="300"/>
      <c r="J325" s="300"/>
      <c r="K325" s="300"/>
      <c r="L325" s="46">
        <v>76424.37</v>
      </c>
      <c r="M325" s="46">
        <v>87746.15</v>
      </c>
      <c r="N325" s="46">
        <v>0</v>
      </c>
      <c r="O325" s="46">
        <v>164170.51999999999</v>
      </c>
      <c r="P325" s="46">
        <f t="shared" ref="P325:P329" si="6">M325-N325</f>
        <v>87746.15</v>
      </c>
    </row>
    <row r="326" spans="1:16" ht="9.9" customHeight="1" x14ac:dyDescent="0.3">
      <c r="A326" s="207" t="s">
        <v>780</v>
      </c>
      <c r="B326" s="291" t="s">
        <v>336</v>
      </c>
      <c r="C326" s="292"/>
      <c r="D326" s="292"/>
      <c r="E326" s="292"/>
      <c r="F326" s="292"/>
      <c r="G326" s="301" t="s">
        <v>781</v>
      </c>
      <c r="H326" s="302"/>
      <c r="I326" s="302"/>
      <c r="J326" s="302"/>
      <c r="K326" s="302"/>
      <c r="L326" s="47">
        <v>34389.230000000003</v>
      </c>
      <c r="M326" s="47">
        <v>44873.22</v>
      </c>
      <c r="N326" s="47">
        <v>0</v>
      </c>
      <c r="O326" s="47">
        <v>79262.45</v>
      </c>
      <c r="P326" s="47">
        <f t="shared" si="6"/>
        <v>44873.22</v>
      </c>
    </row>
    <row r="327" spans="1:16" ht="9.9" customHeight="1" x14ac:dyDescent="0.3">
      <c r="A327" s="207" t="s">
        <v>782</v>
      </c>
      <c r="B327" s="291" t="s">
        <v>336</v>
      </c>
      <c r="C327" s="292"/>
      <c r="D327" s="292"/>
      <c r="E327" s="292"/>
      <c r="F327" s="292"/>
      <c r="G327" s="301" t="s">
        <v>783</v>
      </c>
      <c r="H327" s="302"/>
      <c r="I327" s="302"/>
      <c r="J327" s="302"/>
      <c r="K327" s="302"/>
      <c r="L327" s="47">
        <v>6043.6</v>
      </c>
      <c r="M327" s="47">
        <v>6043.6</v>
      </c>
      <c r="N327" s="47">
        <v>0</v>
      </c>
      <c r="O327" s="47">
        <v>12087.2</v>
      </c>
      <c r="P327" s="47">
        <f t="shared" si="6"/>
        <v>6043.6</v>
      </c>
    </row>
    <row r="328" spans="1:16" ht="9.9" customHeight="1" x14ac:dyDescent="0.3">
      <c r="A328" s="207" t="s">
        <v>784</v>
      </c>
      <c r="B328" s="291" t="s">
        <v>336</v>
      </c>
      <c r="C328" s="292"/>
      <c r="D328" s="292"/>
      <c r="E328" s="292"/>
      <c r="F328" s="292"/>
      <c r="G328" s="301" t="s">
        <v>785</v>
      </c>
      <c r="H328" s="302"/>
      <c r="I328" s="302"/>
      <c r="J328" s="302"/>
      <c r="K328" s="302"/>
      <c r="L328" s="47">
        <v>32153.18</v>
      </c>
      <c r="M328" s="47">
        <v>31168.12</v>
      </c>
      <c r="N328" s="47">
        <v>0</v>
      </c>
      <c r="O328" s="47">
        <v>63321.3</v>
      </c>
      <c r="P328" s="47">
        <f t="shared" si="6"/>
        <v>31168.12</v>
      </c>
    </row>
    <row r="329" spans="1:16" ht="9.9" customHeight="1" x14ac:dyDescent="0.3">
      <c r="A329" s="207" t="s">
        <v>786</v>
      </c>
      <c r="B329" s="291" t="s">
        <v>336</v>
      </c>
      <c r="C329" s="292"/>
      <c r="D329" s="292"/>
      <c r="E329" s="292"/>
      <c r="F329" s="292"/>
      <c r="G329" s="301" t="s">
        <v>787</v>
      </c>
      <c r="H329" s="302"/>
      <c r="I329" s="302"/>
      <c r="J329" s="302"/>
      <c r="K329" s="302"/>
      <c r="L329" s="47">
        <v>3838.36</v>
      </c>
      <c r="M329" s="47">
        <v>5661.21</v>
      </c>
      <c r="N329" s="47">
        <v>0</v>
      </c>
      <c r="O329" s="47">
        <v>9499.57</v>
      </c>
      <c r="P329" s="47">
        <f t="shared" si="6"/>
        <v>5661.21</v>
      </c>
    </row>
    <row r="330" spans="1:16" ht="9.9" customHeight="1" x14ac:dyDescent="0.3">
      <c r="A330" s="30" t="s">
        <v>336</v>
      </c>
      <c r="B330" s="291" t="s">
        <v>336</v>
      </c>
      <c r="C330" s="292"/>
      <c r="D330" s="292"/>
      <c r="E330" s="292"/>
      <c r="F330" s="292"/>
      <c r="G330" s="31" t="s">
        <v>336</v>
      </c>
      <c r="H330" s="32"/>
      <c r="I330" s="32"/>
      <c r="J330" s="32"/>
      <c r="K330" s="32"/>
      <c r="L330" s="48"/>
      <c r="M330" s="48"/>
      <c r="N330" s="48"/>
      <c r="O330" s="48"/>
      <c r="P330" s="48"/>
    </row>
    <row r="331" spans="1:16" ht="9.9" customHeight="1" x14ac:dyDescent="0.3">
      <c r="A331" s="206" t="s">
        <v>788</v>
      </c>
      <c r="B331" s="291" t="s">
        <v>336</v>
      </c>
      <c r="C331" s="292"/>
      <c r="D331" s="292"/>
      <c r="E331" s="292"/>
      <c r="F331" s="299" t="s">
        <v>789</v>
      </c>
      <c r="G331" s="300"/>
      <c r="H331" s="300"/>
      <c r="I331" s="300"/>
      <c r="J331" s="300"/>
      <c r="K331" s="300"/>
      <c r="L331" s="46">
        <v>0</v>
      </c>
      <c r="M331" s="46">
        <v>4290</v>
      </c>
      <c r="N331" s="46">
        <v>0</v>
      </c>
      <c r="O331" s="46">
        <v>4290</v>
      </c>
      <c r="P331" s="46">
        <f t="shared" ref="P331:P332" si="7">M331-N331</f>
        <v>4290</v>
      </c>
    </row>
    <row r="332" spans="1:16" ht="9.9" customHeight="1" x14ac:dyDescent="0.3">
      <c r="A332" s="207" t="s">
        <v>792</v>
      </c>
      <c r="B332" s="291" t="s">
        <v>336</v>
      </c>
      <c r="C332" s="292"/>
      <c r="D332" s="292"/>
      <c r="E332" s="292"/>
      <c r="F332" s="292"/>
      <c r="G332" s="301" t="s">
        <v>793</v>
      </c>
      <c r="H332" s="302"/>
      <c r="I332" s="302"/>
      <c r="J332" s="302"/>
      <c r="K332" s="302"/>
      <c r="L332" s="47">
        <v>0</v>
      </c>
      <c r="M332" s="47">
        <v>4290</v>
      </c>
      <c r="N332" s="47">
        <v>0</v>
      </c>
      <c r="O332" s="47">
        <v>4290</v>
      </c>
      <c r="P332" s="47">
        <f t="shared" si="7"/>
        <v>4290</v>
      </c>
    </row>
    <row r="333" spans="1:16" ht="9.9" customHeight="1" x14ac:dyDescent="0.3">
      <c r="A333" s="30" t="s">
        <v>336</v>
      </c>
      <c r="B333" s="291" t="s">
        <v>336</v>
      </c>
      <c r="C333" s="292"/>
      <c r="D333" s="292"/>
      <c r="E333" s="292"/>
      <c r="F333" s="292"/>
      <c r="G333" s="31" t="s">
        <v>336</v>
      </c>
      <c r="H333" s="32"/>
      <c r="I333" s="32"/>
      <c r="J333" s="32"/>
      <c r="K333" s="32"/>
      <c r="L333" s="48"/>
      <c r="M333" s="48"/>
      <c r="N333" s="48"/>
      <c r="O333" s="48"/>
      <c r="P333" s="48"/>
    </row>
    <row r="334" spans="1:16" ht="9.9" customHeight="1" x14ac:dyDescent="0.3">
      <c r="A334" s="206" t="s">
        <v>794</v>
      </c>
      <c r="B334" s="291" t="s">
        <v>336</v>
      </c>
      <c r="C334" s="292"/>
      <c r="D334" s="292"/>
      <c r="E334" s="292"/>
      <c r="F334" s="299" t="s">
        <v>795</v>
      </c>
      <c r="G334" s="300"/>
      <c r="H334" s="300"/>
      <c r="I334" s="300"/>
      <c r="J334" s="300"/>
      <c r="K334" s="300"/>
      <c r="L334" s="46">
        <v>28124.89</v>
      </c>
      <c r="M334" s="46">
        <v>11999.94</v>
      </c>
      <c r="N334" s="46">
        <v>0</v>
      </c>
      <c r="O334" s="46">
        <v>40124.83</v>
      </c>
      <c r="P334" s="46">
        <f t="shared" ref="P334:P339" si="8">M334-N334</f>
        <v>11999.94</v>
      </c>
    </row>
    <row r="335" spans="1:16" ht="9.9" customHeight="1" x14ac:dyDescent="0.3">
      <c r="A335" s="207" t="s">
        <v>796</v>
      </c>
      <c r="B335" s="291" t="s">
        <v>336</v>
      </c>
      <c r="C335" s="292"/>
      <c r="D335" s="292"/>
      <c r="E335" s="292"/>
      <c r="F335" s="292"/>
      <c r="G335" s="301" t="s">
        <v>797</v>
      </c>
      <c r="H335" s="302"/>
      <c r="I335" s="302"/>
      <c r="J335" s="302"/>
      <c r="K335" s="302"/>
      <c r="L335" s="47">
        <v>15134.58</v>
      </c>
      <c r="M335" s="47">
        <v>1108.04</v>
      </c>
      <c r="N335" s="47">
        <v>0</v>
      </c>
      <c r="O335" s="47">
        <v>16242.62</v>
      </c>
      <c r="P335" s="47">
        <f t="shared" si="8"/>
        <v>1108.04</v>
      </c>
    </row>
    <row r="336" spans="1:16" ht="9.9" customHeight="1" x14ac:dyDescent="0.3">
      <c r="A336" s="207" t="s">
        <v>798</v>
      </c>
      <c r="B336" s="291" t="s">
        <v>336</v>
      </c>
      <c r="C336" s="292"/>
      <c r="D336" s="292"/>
      <c r="E336" s="292"/>
      <c r="F336" s="292"/>
      <c r="G336" s="301" t="s">
        <v>799</v>
      </c>
      <c r="H336" s="302"/>
      <c r="I336" s="302"/>
      <c r="J336" s="302"/>
      <c r="K336" s="302"/>
      <c r="L336" s="47">
        <v>4696.28</v>
      </c>
      <c r="M336" s="47">
        <v>1875.71</v>
      </c>
      <c r="N336" s="47">
        <v>0</v>
      </c>
      <c r="O336" s="47">
        <v>6571.99</v>
      </c>
      <c r="P336" s="47">
        <f t="shared" si="8"/>
        <v>1875.71</v>
      </c>
    </row>
    <row r="337" spans="1:16" ht="9.9" customHeight="1" x14ac:dyDescent="0.3">
      <c r="A337" s="207" t="s">
        <v>800</v>
      </c>
      <c r="B337" s="291" t="s">
        <v>336</v>
      </c>
      <c r="C337" s="292"/>
      <c r="D337" s="292"/>
      <c r="E337" s="292"/>
      <c r="F337" s="292"/>
      <c r="G337" s="301" t="s">
        <v>801</v>
      </c>
      <c r="H337" s="302"/>
      <c r="I337" s="302"/>
      <c r="J337" s="302"/>
      <c r="K337" s="302"/>
      <c r="L337" s="47">
        <v>6820.53</v>
      </c>
      <c r="M337" s="47">
        <v>7601.49</v>
      </c>
      <c r="N337" s="47">
        <v>0</v>
      </c>
      <c r="O337" s="47">
        <v>14422.02</v>
      </c>
      <c r="P337" s="47">
        <f t="shared" si="8"/>
        <v>7601.49</v>
      </c>
    </row>
    <row r="338" spans="1:16" ht="9.9" customHeight="1" x14ac:dyDescent="0.3">
      <c r="A338" s="207" t="s">
        <v>802</v>
      </c>
      <c r="B338" s="291" t="s">
        <v>336</v>
      </c>
      <c r="C338" s="292"/>
      <c r="D338" s="292"/>
      <c r="E338" s="292"/>
      <c r="F338" s="292"/>
      <c r="G338" s="301" t="s">
        <v>803</v>
      </c>
      <c r="H338" s="302"/>
      <c r="I338" s="302"/>
      <c r="J338" s="302"/>
      <c r="K338" s="302"/>
      <c r="L338" s="47">
        <v>500.2</v>
      </c>
      <c r="M338" s="47">
        <v>0</v>
      </c>
      <c r="N338" s="47">
        <v>0</v>
      </c>
      <c r="O338" s="47">
        <v>500.2</v>
      </c>
      <c r="P338" s="47">
        <f t="shared" si="8"/>
        <v>0</v>
      </c>
    </row>
    <row r="339" spans="1:16" ht="9.9" customHeight="1" x14ac:dyDescent="0.3">
      <c r="A339" s="207" t="s">
        <v>804</v>
      </c>
      <c r="B339" s="307" t="s">
        <v>336</v>
      </c>
      <c r="C339" s="308"/>
      <c r="D339" s="308"/>
      <c r="E339" s="308"/>
      <c r="F339" s="308"/>
      <c r="G339" s="309" t="s">
        <v>805</v>
      </c>
      <c r="H339" s="310"/>
      <c r="I339" s="310"/>
      <c r="J339" s="310"/>
      <c r="K339" s="310"/>
      <c r="L339" s="287">
        <v>973.3</v>
      </c>
      <c r="M339" s="287">
        <v>1414.7</v>
      </c>
      <c r="N339" s="287">
        <v>0</v>
      </c>
      <c r="O339" s="287">
        <v>2388</v>
      </c>
      <c r="P339" s="287">
        <f t="shared" si="8"/>
        <v>1414.7</v>
      </c>
    </row>
    <row r="340" spans="1:16" ht="9.9" customHeight="1" x14ac:dyDescent="0.3">
      <c r="A340" s="30" t="s">
        <v>336</v>
      </c>
      <c r="B340" s="291" t="s">
        <v>336</v>
      </c>
      <c r="C340" s="292"/>
      <c r="D340" s="292"/>
      <c r="E340" s="292"/>
      <c r="F340" s="292"/>
      <c r="G340" s="31" t="s">
        <v>336</v>
      </c>
      <c r="H340" s="32"/>
      <c r="I340" s="32"/>
      <c r="J340" s="32"/>
      <c r="K340" s="32"/>
      <c r="L340" s="48"/>
      <c r="M340" s="48"/>
      <c r="N340" s="48"/>
      <c r="O340" s="48"/>
      <c r="P340" s="48"/>
    </row>
    <row r="341" spans="1:16" ht="9.9" customHeight="1" x14ac:dyDescent="0.3">
      <c r="A341" s="206" t="s">
        <v>807</v>
      </c>
      <c r="B341" s="291" t="s">
        <v>336</v>
      </c>
      <c r="C341" s="292"/>
      <c r="D341" s="292"/>
      <c r="E341" s="292"/>
      <c r="F341" s="299" t="s">
        <v>808</v>
      </c>
      <c r="G341" s="300"/>
      <c r="H341" s="300"/>
      <c r="I341" s="300"/>
      <c r="J341" s="300"/>
      <c r="K341" s="300"/>
      <c r="L341" s="46">
        <v>10420</v>
      </c>
      <c r="M341" s="46">
        <v>6928.38</v>
      </c>
      <c r="N341" s="46">
        <v>0</v>
      </c>
      <c r="O341" s="46">
        <v>17348.38</v>
      </c>
      <c r="P341" s="46">
        <f t="shared" ref="P341:P346" si="9">M341-N341</f>
        <v>6928.38</v>
      </c>
    </row>
    <row r="342" spans="1:16" ht="9.9" customHeight="1" x14ac:dyDescent="0.3">
      <c r="A342" s="207" t="s">
        <v>809</v>
      </c>
      <c r="B342" s="291" t="s">
        <v>336</v>
      </c>
      <c r="C342" s="292"/>
      <c r="D342" s="292"/>
      <c r="E342" s="292"/>
      <c r="F342" s="292"/>
      <c r="G342" s="301" t="s">
        <v>608</v>
      </c>
      <c r="H342" s="302"/>
      <c r="I342" s="302"/>
      <c r="J342" s="302"/>
      <c r="K342" s="302"/>
      <c r="L342" s="47">
        <v>1422.15</v>
      </c>
      <c r="M342" s="47">
        <v>1075.01</v>
      </c>
      <c r="N342" s="47">
        <v>0</v>
      </c>
      <c r="O342" s="47">
        <v>2497.16</v>
      </c>
      <c r="P342" s="47">
        <f t="shared" si="9"/>
        <v>1075.01</v>
      </c>
    </row>
    <row r="343" spans="1:16" ht="9.9" customHeight="1" x14ac:dyDescent="0.3">
      <c r="A343" s="207" t="s">
        <v>812</v>
      </c>
      <c r="B343" s="291" t="s">
        <v>336</v>
      </c>
      <c r="C343" s="292"/>
      <c r="D343" s="292"/>
      <c r="E343" s="292"/>
      <c r="F343" s="292"/>
      <c r="G343" s="301" t="s">
        <v>813</v>
      </c>
      <c r="H343" s="302"/>
      <c r="I343" s="302"/>
      <c r="J343" s="302"/>
      <c r="K343" s="302"/>
      <c r="L343" s="47">
        <v>3980.09</v>
      </c>
      <c r="M343" s="47">
        <v>1920.9</v>
      </c>
      <c r="N343" s="47">
        <v>0</v>
      </c>
      <c r="O343" s="47">
        <v>5900.99</v>
      </c>
      <c r="P343" s="47">
        <f t="shared" si="9"/>
        <v>1920.9</v>
      </c>
    </row>
    <row r="344" spans="1:16" ht="9.9" customHeight="1" x14ac:dyDescent="0.3">
      <c r="A344" s="207" t="s">
        <v>814</v>
      </c>
      <c r="B344" s="291" t="s">
        <v>336</v>
      </c>
      <c r="C344" s="292"/>
      <c r="D344" s="292"/>
      <c r="E344" s="292"/>
      <c r="F344" s="292"/>
      <c r="G344" s="301" t="s">
        <v>815</v>
      </c>
      <c r="H344" s="302"/>
      <c r="I344" s="302"/>
      <c r="J344" s="302"/>
      <c r="K344" s="302"/>
      <c r="L344" s="47">
        <v>1461.77</v>
      </c>
      <c r="M344" s="47">
        <v>2315.37</v>
      </c>
      <c r="N344" s="47">
        <v>0</v>
      </c>
      <c r="O344" s="47">
        <v>3777.14</v>
      </c>
      <c r="P344" s="47">
        <f t="shared" si="9"/>
        <v>2315.37</v>
      </c>
    </row>
    <row r="345" spans="1:16" ht="9.9" customHeight="1" x14ac:dyDescent="0.3">
      <c r="A345" s="207" t="s">
        <v>816</v>
      </c>
      <c r="B345" s="291" t="s">
        <v>336</v>
      </c>
      <c r="C345" s="292"/>
      <c r="D345" s="292"/>
      <c r="E345" s="292"/>
      <c r="F345" s="292"/>
      <c r="G345" s="301" t="s">
        <v>817</v>
      </c>
      <c r="H345" s="302"/>
      <c r="I345" s="302"/>
      <c r="J345" s="302"/>
      <c r="K345" s="302"/>
      <c r="L345" s="47">
        <v>3555.99</v>
      </c>
      <c r="M345" s="47">
        <v>1603.27</v>
      </c>
      <c r="N345" s="47">
        <v>0</v>
      </c>
      <c r="O345" s="47">
        <v>5159.26</v>
      </c>
      <c r="P345" s="47">
        <f t="shared" si="9"/>
        <v>1603.27</v>
      </c>
    </row>
    <row r="346" spans="1:16" ht="9.9" customHeight="1" x14ac:dyDescent="0.3">
      <c r="A346" s="207" t="s">
        <v>818</v>
      </c>
      <c r="B346" s="291" t="s">
        <v>336</v>
      </c>
      <c r="C346" s="292"/>
      <c r="D346" s="292"/>
      <c r="E346" s="292"/>
      <c r="F346" s="292"/>
      <c r="G346" s="301" t="s">
        <v>819</v>
      </c>
      <c r="H346" s="302"/>
      <c r="I346" s="302"/>
      <c r="J346" s="302"/>
      <c r="K346" s="302"/>
      <c r="L346" s="47">
        <v>0</v>
      </c>
      <c r="M346" s="47">
        <v>13.83</v>
      </c>
      <c r="N346" s="47">
        <v>0</v>
      </c>
      <c r="O346" s="47">
        <v>13.83</v>
      </c>
      <c r="P346" s="47">
        <f t="shared" si="9"/>
        <v>13.83</v>
      </c>
    </row>
    <row r="347" spans="1:16" ht="9.9" customHeight="1" x14ac:dyDescent="0.3">
      <c r="A347" s="30" t="s">
        <v>336</v>
      </c>
      <c r="B347" s="291" t="s">
        <v>336</v>
      </c>
      <c r="C347" s="292"/>
      <c r="D347" s="292"/>
      <c r="E347" s="292"/>
      <c r="F347" s="292"/>
      <c r="G347" s="31" t="s">
        <v>336</v>
      </c>
      <c r="H347" s="32"/>
      <c r="I347" s="32"/>
      <c r="J347" s="32"/>
      <c r="K347" s="32"/>
      <c r="L347" s="48"/>
      <c r="M347" s="48"/>
      <c r="N347" s="48"/>
      <c r="O347" s="48"/>
      <c r="P347" s="48"/>
    </row>
    <row r="348" spans="1:16" ht="9.9" customHeight="1" x14ac:dyDescent="0.3">
      <c r="A348" s="206" t="s">
        <v>820</v>
      </c>
      <c r="B348" s="291" t="s">
        <v>336</v>
      </c>
      <c r="C348" s="292"/>
      <c r="D348" s="292"/>
      <c r="E348" s="292"/>
      <c r="F348" s="299" t="s">
        <v>821</v>
      </c>
      <c r="G348" s="300"/>
      <c r="H348" s="300"/>
      <c r="I348" s="300"/>
      <c r="J348" s="300"/>
      <c r="K348" s="300"/>
      <c r="L348" s="46">
        <v>16512.72</v>
      </c>
      <c r="M348" s="46">
        <v>10809.18</v>
      </c>
      <c r="N348" s="46">
        <v>0</v>
      </c>
      <c r="O348" s="46">
        <v>27321.9</v>
      </c>
      <c r="P348" s="46">
        <f t="shared" ref="P348:P360" si="10">M348-N348</f>
        <v>10809.18</v>
      </c>
    </row>
    <row r="349" spans="1:16" ht="9.9" customHeight="1" x14ac:dyDescent="0.3">
      <c r="A349" s="207" t="s">
        <v>826</v>
      </c>
      <c r="B349" s="291" t="s">
        <v>336</v>
      </c>
      <c r="C349" s="292"/>
      <c r="D349" s="292"/>
      <c r="E349" s="292"/>
      <c r="F349" s="292"/>
      <c r="G349" s="301" t="s">
        <v>827</v>
      </c>
      <c r="H349" s="302"/>
      <c r="I349" s="302"/>
      <c r="J349" s="302"/>
      <c r="K349" s="302"/>
      <c r="L349" s="47">
        <v>0</v>
      </c>
      <c r="M349" s="47">
        <v>1735.25</v>
      </c>
      <c r="N349" s="47">
        <v>0</v>
      </c>
      <c r="O349" s="47">
        <v>1735.25</v>
      </c>
      <c r="P349" s="47">
        <f t="shared" si="10"/>
        <v>1735.25</v>
      </c>
    </row>
    <row r="350" spans="1:16" ht="9.9" customHeight="1" x14ac:dyDescent="0.3">
      <c r="A350" s="207" t="s">
        <v>828</v>
      </c>
      <c r="B350" s="291" t="s">
        <v>336</v>
      </c>
      <c r="C350" s="292"/>
      <c r="D350" s="292"/>
      <c r="E350" s="292"/>
      <c r="F350" s="292"/>
      <c r="G350" s="301" t="s">
        <v>829</v>
      </c>
      <c r="H350" s="302"/>
      <c r="I350" s="302"/>
      <c r="J350" s="302"/>
      <c r="K350" s="302"/>
      <c r="L350" s="47">
        <v>451.27</v>
      </c>
      <c r="M350" s="47">
        <v>299.24</v>
      </c>
      <c r="N350" s="47">
        <v>0</v>
      </c>
      <c r="O350" s="47">
        <v>750.51</v>
      </c>
      <c r="P350" s="47">
        <f t="shared" si="10"/>
        <v>299.24</v>
      </c>
    </row>
    <row r="351" spans="1:16" ht="9.9" customHeight="1" x14ac:dyDescent="0.3">
      <c r="A351" s="207" t="s">
        <v>836</v>
      </c>
      <c r="B351" s="291" t="s">
        <v>336</v>
      </c>
      <c r="C351" s="292"/>
      <c r="D351" s="292"/>
      <c r="E351" s="292"/>
      <c r="F351" s="292"/>
      <c r="G351" s="301" t="s">
        <v>837</v>
      </c>
      <c r="H351" s="302"/>
      <c r="I351" s="302"/>
      <c r="J351" s="302"/>
      <c r="K351" s="302"/>
      <c r="L351" s="47">
        <v>0</v>
      </c>
      <c r="M351" s="47">
        <v>29.4</v>
      </c>
      <c r="N351" s="47">
        <v>0</v>
      </c>
      <c r="O351" s="47">
        <v>29.4</v>
      </c>
      <c r="P351" s="47">
        <f t="shared" si="10"/>
        <v>29.4</v>
      </c>
    </row>
    <row r="352" spans="1:16" ht="9.9" customHeight="1" x14ac:dyDescent="0.3">
      <c r="A352" s="207" t="s">
        <v>838</v>
      </c>
      <c r="B352" s="291" t="s">
        <v>336</v>
      </c>
      <c r="C352" s="292"/>
      <c r="D352" s="292"/>
      <c r="E352" s="292"/>
      <c r="F352" s="292"/>
      <c r="G352" s="301" t="s">
        <v>839</v>
      </c>
      <c r="H352" s="302"/>
      <c r="I352" s="302"/>
      <c r="J352" s="302"/>
      <c r="K352" s="302"/>
      <c r="L352" s="47">
        <v>3160</v>
      </c>
      <c r="M352" s="47">
        <v>3160</v>
      </c>
      <c r="N352" s="47">
        <v>0</v>
      </c>
      <c r="O352" s="47">
        <v>6320</v>
      </c>
      <c r="P352" s="47">
        <f t="shared" si="10"/>
        <v>3160</v>
      </c>
    </row>
    <row r="353" spans="1:16" ht="9.9" customHeight="1" x14ac:dyDescent="0.3">
      <c r="A353" s="207" t="s">
        <v>840</v>
      </c>
      <c r="B353" s="291" t="s">
        <v>336</v>
      </c>
      <c r="C353" s="292"/>
      <c r="D353" s="292"/>
      <c r="E353" s="292"/>
      <c r="F353" s="292"/>
      <c r="G353" s="301" t="s">
        <v>841</v>
      </c>
      <c r="H353" s="302"/>
      <c r="I353" s="302"/>
      <c r="J353" s="302"/>
      <c r="K353" s="302"/>
      <c r="L353" s="47">
        <v>0</v>
      </c>
      <c r="M353" s="47">
        <v>184.74</v>
      </c>
      <c r="N353" s="47">
        <v>0</v>
      </c>
      <c r="O353" s="47">
        <v>184.74</v>
      </c>
      <c r="P353" s="47">
        <f t="shared" si="10"/>
        <v>184.74</v>
      </c>
    </row>
    <row r="354" spans="1:16" ht="9.9" customHeight="1" x14ac:dyDescent="0.3">
      <c r="A354" s="207" t="s">
        <v>842</v>
      </c>
      <c r="B354" s="291" t="s">
        <v>336</v>
      </c>
      <c r="C354" s="292"/>
      <c r="D354" s="292"/>
      <c r="E354" s="292"/>
      <c r="F354" s="292"/>
      <c r="G354" s="301" t="s">
        <v>843</v>
      </c>
      <c r="H354" s="302"/>
      <c r="I354" s="302"/>
      <c r="J354" s="302"/>
      <c r="K354" s="302"/>
      <c r="L354" s="47">
        <v>60</v>
      </c>
      <c r="M354" s="47">
        <v>13</v>
      </c>
      <c r="N354" s="47">
        <v>0</v>
      </c>
      <c r="O354" s="47">
        <v>73</v>
      </c>
      <c r="P354" s="47">
        <f t="shared" si="10"/>
        <v>13</v>
      </c>
    </row>
    <row r="355" spans="1:16" ht="9.9" customHeight="1" x14ac:dyDescent="0.3">
      <c r="A355" s="207" t="s">
        <v>844</v>
      </c>
      <c r="B355" s="291" t="s">
        <v>336</v>
      </c>
      <c r="C355" s="292"/>
      <c r="D355" s="292"/>
      <c r="E355" s="292"/>
      <c r="F355" s="292"/>
      <c r="G355" s="301" t="s">
        <v>845</v>
      </c>
      <c r="H355" s="302"/>
      <c r="I355" s="302"/>
      <c r="J355" s="302"/>
      <c r="K355" s="302"/>
      <c r="L355" s="47">
        <v>1050</v>
      </c>
      <c r="M355" s="47">
        <v>1050</v>
      </c>
      <c r="N355" s="47">
        <v>0</v>
      </c>
      <c r="O355" s="47">
        <v>2100</v>
      </c>
      <c r="P355" s="47">
        <f t="shared" si="10"/>
        <v>1050</v>
      </c>
    </row>
    <row r="356" spans="1:16" ht="9.9" customHeight="1" x14ac:dyDescent="0.3">
      <c r="A356" s="207" t="s">
        <v>846</v>
      </c>
      <c r="B356" s="291" t="s">
        <v>336</v>
      </c>
      <c r="C356" s="292"/>
      <c r="D356" s="292"/>
      <c r="E356" s="292"/>
      <c r="F356" s="292"/>
      <c r="G356" s="301" t="s">
        <v>847</v>
      </c>
      <c r="H356" s="302"/>
      <c r="I356" s="302"/>
      <c r="J356" s="302"/>
      <c r="K356" s="302"/>
      <c r="L356" s="47">
        <v>7359.9</v>
      </c>
      <c r="M356" s="47">
        <v>3135.6</v>
      </c>
      <c r="N356" s="47">
        <v>0</v>
      </c>
      <c r="O356" s="47">
        <v>10495.5</v>
      </c>
      <c r="P356" s="47">
        <f t="shared" si="10"/>
        <v>3135.6</v>
      </c>
    </row>
    <row r="357" spans="1:16" ht="9.9" customHeight="1" x14ac:dyDescent="0.3">
      <c r="A357" s="207" t="s">
        <v>848</v>
      </c>
      <c r="B357" s="291" t="s">
        <v>336</v>
      </c>
      <c r="C357" s="292"/>
      <c r="D357" s="292"/>
      <c r="E357" s="292"/>
      <c r="F357" s="292"/>
      <c r="G357" s="301" t="s">
        <v>849</v>
      </c>
      <c r="H357" s="302"/>
      <c r="I357" s="302"/>
      <c r="J357" s="302"/>
      <c r="K357" s="302"/>
      <c r="L357" s="47">
        <v>510</v>
      </c>
      <c r="M357" s="47">
        <v>357</v>
      </c>
      <c r="N357" s="47">
        <v>0</v>
      </c>
      <c r="O357" s="47">
        <v>867</v>
      </c>
      <c r="P357" s="47">
        <f t="shared" si="10"/>
        <v>357</v>
      </c>
    </row>
    <row r="358" spans="1:16" ht="9.9" customHeight="1" x14ac:dyDescent="0.3">
      <c r="A358" s="207" t="s">
        <v>850</v>
      </c>
      <c r="B358" s="291" t="s">
        <v>336</v>
      </c>
      <c r="C358" s="292"/>
      <c r="D358" s="292"/>
      <c r="E358" s="292"/>
      <c r="F358" s="292"/>
      <c r="G358" s="301" t="s">
        <v>851</v>
      </c>
      <c r="H358" s="302"/>
      <c r="I358" s="302"/>
      <c r="J358" s="302"/>
      <c r="K358" s="302"/>
      <c r="L358" s="47">
        <v>545</v>
      </c>
      <c r="M358" s="47">
        <v>545</v>
      </c>
      <c r="N358" s="47">
        <v>0</v>
      </c>
      <c r="O358" s="47">
        <v>1090</v>
      </c>
      <c r="P358" s="47">
        <f t="shared" si="10"/>
        <v>545</v>
      </c>
    </row>
    <row r="359" spans="1:16" ht="9.9" customHeight="1" x14ac:dyDescent="0.3">
      <c r="A359" s="207" t="s">
        <v>852</v>
      </c>
      <c r="B359" s="291" t="s">
        <v>336</v>
      </c>
      <c r="C359" s="292"/>
      <c r="D359" s="292"/>
      <c r="E359" s="292"/>
      <c r="F359" s="292"/>
      <c r="G359" s="301" t="s">
        <v>853</v>
      </c>
      <c r="H359" s="302"/>
      <c r="I359" s="302"/>
      <c r="J359" s="302"/>
      <c r="K359" s="302"/>
      <c r="L359" s="47">
        <v>421.37</v>
      </c>
      <c r="M359" s="47">
        <v>299.95</v>
      </c>
      <c r="N359" s="47">
        <v>0</v>
      </c>
      <c r="O359" s="47">
        <v>721.32</v>
      </c>
      <c r="P359" s="47">
        <f t="shared" si="10"/>
        <v>299.95</v>
      </c>
    </row>
    <row r="360" spans="1:16" ht="9.9" customHeight="1" x14ac:dyDescent="0.3">
      <c r="A360" s="207" t="s">
        <v>856</v>
      </c>
      <c r="B360" s="291" t="s">
        <v>336</v>
      </c>
      <c r="C360" s="292"/>
      <c r="D360" s="292"/>
      <c r="E360" s="292"/>
      <c r="F360" s="292"/>
      <c r="G360" s="301" t="s">
        <v>857</v>
      </c>
      <c r="H360" s="302"/>
      <c r="I360" s="302"/>
      <c r="J360" s="302"/>
      <c r="K360" s="302"/>
      <c r="L360" s="47">
        <v>2955.18</v>
      </c>
      <c r="M360" s="47">
        <v>0</v>
      </c>
      <c r="N360" s="47">
        <v>0</v>
      </c>
      <c r="O360" s="47">
        <v>2955.18</v>
      </c>
      <c r="P360" s="47">
        <f t="shared" si="10"/>
        <v>0</v>
      </c>
    </row>
    <row r="361" spans="1:16" ht="9.9" customHeight="1" x14ac:dyDescent="0.3">
      <c r="A361" s="30" t="s">
        <v>336</v>
      </c>
      <c r="B361" s="291" t="s">
        <v>336</v>
      </c>
      <c r="C361" s="292"/>
      <c r="D361" s="292"/>
      <c r="E361" s="292"/>
      <c r="F361" s="292"/>
      <c r="G361" s="31" t="s">
        <v>336</v>
      </c>
      <c r="H361" s="32"/>
      <c r="I361" s="32"/>
      <c r="J361" s="32"/>
      <c r="K361" s="32"/>
      <c r="L361" s="48"/>
      <c r="M361" s="48"/>
      <c r="N361" s="48"/>
      <c r="O361" s="48"/>
      <c r="P361" s="48"/>
    </row>
    <row r="362" spans="1:16" ht="9.9" customHeight="1" x14ac:dyDescent="0.3">
      <c r="A362" s="206" t="s">
        <v>862</v>
      </c>
      <c r="B362" s="202" t="s">
        <v>336</v>
      </c>
      <c r="C362" s="299" t="s">
        <v>863</v>
      </c>
      <c r="D362" s="300"/>
      <c r="E362" s="300"/>
      <c r="F362" s="300"/>
      <c r="G362" s="300"/>
      <c r="H362" s="300"/>
      <c r="I362" s="300"/>
      <c r="J362" s="300"/>
      <c r="K362" s="300"/>
      <c r="L362" s="46">
        <v>18765.45</v>
      </c>
      <c r="M362" s="46">
        <v>47415.48</v>
      </c>
      <c r="N362" s="46">
        <v>0</v>
      </c>
      <c r="O362" s="46">
        <v>66180.929999999993</v>
      </c>
      <c r="P362" s="46">
        <f t="shared" ref="P362:P374" si="11">M362-N362</f>
        <v>47415.48</v>
      </c>
    </row>
    <row r="363" spans="1:16" ht="9.9" customHeight="1" x14ac:dyDescent="0.3">
      <c r="A363" s="206" t="s">
        <v>864</v>
      </c>
      <c r="B363" s="291" t="s">
        <v>336</v>
      </c>
      <c r="C363" s="292"/>
      <c r="D363" s="299" t="s">
        <v>863</v>
      </c>
      <c r="E363" s="300"/>
      <c r="F363" s="300"/>
      <c r="G363" s="300"/>
      <c r="H363" s="300"/>
      <c r="I363" s="300"/>
      <c r="J363" s="300"/>
      <c r="K363" s="300"/>
      <c r="L363" s="46">
        <v>18765.45</v>
      </c>
      <c r="M363" s="46">
        <v>47415.48</v>
      </c>
      <c r="N363" s="46">
        <v>0</v>
      </c>
      <c r="O363" s="46">
        <v>66180.929999999993</v>
      </c>
      <c r="P363" s="46">
        <f t="shared" si="11"/>
        <v>47415.48</v>
      </c>
    </row>
    <row r="364" spans="1:16" ht="9.9" customHeight="1" x14ac:dyDescent="0.3">
      <c r="A364" s="206" t="s">
        <v>865</v>
      </c>
      <c r="B364" s="291" t="s">
        <v>336</v>
      </c>
      <c r="C364" s="292"/>
      <c r="D364" s="292"/>
      <c r="E364" s="299" t="s">
        <v>863</v>
      </c>
      <c r="F364" s="300"/>
      <c r="G364" s="300"/>
      <c r="H364" s="300"/>
      <c r="I364" s="300"/>
      <c r="J364" s="300"/>
      <c r="K364" s="300"/>
      <c r="L364" s="46">
        <v>18765.45</v>
      </c>
      <c r="M364" s="46">
        <v>47415.48</v>
      </c>
      <c r="N364" s="46">
        <v>0</v>
      </c>
      <c r="O364" s="46">
        <v>66180.929999999993</v>
      </c>
      <c r="P364" s="46">
        <f t="shared" si="11"/>
        <v>47415.48</v>
      </c>
    </row>
    <row r="365" spans="1:16" ht="9.9" customHeight="1" x14ac:dyDescent="0.3">
      <c r="A365" s="206" t="s">
        <v>866</v>
      </c>
      <c r="B365" s="291" t="s">
        <v>336</v>
      </c>
      <c r="C365" s="292"/>
      <c r="D365" s="292"/>
      <c r="E365" s="292"/>
      <c r="F365" s="299" t="s">
        <v>867</v>
      </c>
      <c r="G365" s="300"/>
      <c r="H365" s="300"/>
      <c r="I365" s="300"/>
      <c r="J365" s="300"/>
      <c r="K365" s="300"/>
      <c r="L365" s="46">
        <v>14354.1</v>
      </c>
      <c r="M365" s="46">
        <v>28554.94</v>
      </c>
      <c r="N365" s="46">
        <v>0</v>
      </c>
      <c r="O365" s="46">
        <v>42909.04</v>
      </c>
      <c r="P365" s="46">
        <f t="shared" si="11"/>
        <v>28554.94</v>
      </c>
    </row>
    <row r="366" spans="1:16" ht="9.9" customHeight="1" x14ac:dyDescent="0.3">
      <c r="A366" s="207" t="s">
        <v>868</v>
      </c>
      <c r="B366" s="291" t="s">
        <v>336</v>
      </c>
      <c r="C366" s="292"/>
      <c r="D366" s="292"/>
      <c r="E366" s="292"/>
      <c r="F366" s="292"/>
      <c r="G366" s="301" t="s">
        <v>869</v>
      </c>
      <c r="H366" s="302"/>
      <c r="I366" s="302"/>
      <c r="J366" s="302"/>
      <c r="K366" s="302"/>
      <c r="L366" s="47">
        <v>0</v>
      </c>
      <c r="M366" s="47">
        <v>829.99</v>
      </c>
      <c r="N366" s="47">
        <v>0</v>
      </c>
      <c r="O366" s="47">
        <v>829.99</v>
      </c>
      <c r="P366" s="47">
        <f t="shared" si="11"/>
        <v>829.99</v>
      </c>
    </row>
    <row r="367" spans="1:16" ht="9.9" customHeight="1" x14ac:dyDescent="0.3">
      <c r="A367" s="207" t="s">
        <v>870</v>
      </c>
      <c r="B367" s="291" t="s">
        <v>336</v>
      </c>
      <c r="C367" s="292"/>
      <c r="D367" s="292"/>
      <c r="E367" s="292"/>
      <c r="F367" s="292"/>
      <c r="G367" s="301" t="s">
        <v>867</v>
      </c>
      <c r="H367" s="302"/>
      <c r="I367" s="302"/>
      <c r="J367" s="302"/>
      <c r="K367" s="302"/>
      <c r="L367" s="47">
        <v>1200</v>
      </c>
      <c r="M367" s="47">
        <v>1200</v>
      </c>
      <c r="N367" s="47">
        <v>0</v>
      </c>
      <c r="O367" s="47">
        <v>2400</v>
      </c>
      <c r="P367" s="47">
        <f t="shared" si="11"/>
        <v>1200</v>
      </c>
    </row>
    <row r="368" spans="1:16" ht="18.899999999999999" customHeight="1" x14ac:dyDescent="0.3">
      <c r="A368" s="207" t="s">
        <v>871</v>
      </c>
      <c r="B368" s="291" t="s">
        <v>336</v>
      </c>
      <c r="C368" s="292"/>
      <c r="D368" s="292"/>
      <c r="E368" s="292"/>
      <c r="F368" s="292"/>
      <c r="G368" s="301" t="s">
        <v>872</v>
      </c>
      <c r="H368" s="302"/>
      <c r="I368" s="302"/>
      <c r="J368" s="302"/>
      <c r="K368" s="302"/>
      <c r="L368" s="47">
        <v>8890</v>
      </c>
      <c r="M368" s="47">
        <v>11166.75</v>
      </c>
      <c r="N368" s="47">
        <v>0</v>
      </c>
      <c r="O368" s="47">
        <v>20056.75</v>
      </c>
      <c r="P368" s="47">
        <f t="shared" si="11"/>
        <v>11166.75</v>
      </c>
    </row>
    <row r="369" spans="1:16" ht="9.9" customHeight="1" x14ac:dyDescent="0.3">
      <c r="A369" s="207" t="s">
        <v>875</v>
      </c>
      <c r="B369" s="291" t="s">
        <v>336</v>
      </c>
      <c r="C369" s="292"/>
      <c r="D369" s="292"/>
      <c r="E369" s="292"/>
      <c r="F369" s="292"/>
      <c r="G369" s="301" t="s">
        <v>876</v>
      </c>
      <c r="H369" s="302"/>
      <c r="I369" s="302"/>
      <c r="J369" s="302"/>
      <c r="K369" s="302"/>
      <c r="L369" s="47">
        <v>523.03</v>
      </c>
      <c r="M369" s="47">
        <v>178.98</v>
      </c>
      <c r="N369" s="47">
        <v>0</v>
      </c>
      <c r="O369" s="47">
        <v>702.01</v>
      </c>
      <c r="P369" s="47">
        <f t="shared" si="11"/>
        <v>178.98</v>
      </c>
    </row>
    <row r="370" spans="1:16" ht="9.9" customHeight="1" x14ac:dyDescent="0.3">
      <c r="A370" s="207" t="s">
        <v>877</v>
      </c>
      <c r="B370" s="291" t="s">
        <v>336</v>
      </c>
      <c r="C370" s="292"/>
      <c r="D370" s="292"/>
      <c r="E370" s="292"/>
      <c r="F370" s="292"/>
      <c r="G370" s="301" t="s">
        <v>878</v>
      </c>
      <c r="H370" s="302"/>
      <c r="I370" s="302"/>
      <c r="J370" s="302"/>
      <c r="K370" s="302"/>
      <c r="L370" s="47">
        <v>1238.8499999999999</v>
      </c>
      <c r="M370" s="47">
        <v>2485.77</v>
      </c>
      <c r="N370" s="47">
        <v>0</v>
      </c>
      <c r="O370" s="47">
        <v>3724.62</v>
      </c>
      <c r="P370" s="47">
        <f t="shared" si="11"/>
        <v>2485.77</v>
      </c>
    </row>
    <row r="371" spans="1:16" ht="9.9" customHeight="1" x14ac:dyDescent="0.3">
      <c r="A371" s="207" t="s">
        <v>879</v>
      </c>
      <c r="B371" s="291" t="s">
        <v>336</v>
      </c>
      <c r="C371" s="292"/>
      <c r="D371" s="292"/>
      <c r="E371" s="292"/>
      <c r="F371" s="292"/>
      <c r="G371" s="301" t="s">
        <v>880</v>
      </c>
      <c r="H371" s="302"/>
      <c r="I371" s="302"/>
      <c r="J371" s="302"/>
      <c r="K371" s="302"/>
      <c r="L371" s="47">
        <v>757.06</v>
      </c>
      <c r="M371" s="47">
        <v>498</v>
      </c>
      <c r="N371" s="47">
        <v>0</v>
      </c>
      <c r="O371" s="47">
        <v>1255.06</v>
      </c>
      <c r="P371" s="47">
        <f t="shared" si="11"/>
        <v>498</v>
      </c>
    </row>
    <row r="372" spans="1:16" ht="9.9" customHeight="1" x14ac:dyDescent="0.3">
      <c r="A372" s="207" t="s">
        <v>881</v>
      </c>
      <c r="B372" s="291" t="s">
        <v>336</v>
      </c>
      <c r="C372" s="292"/>
      <c r="D372" s="292"/>
      <c r="E372" s="292"/>
      <c r="F372" s="292"/>
      <c r="G372" s="301" t="s">
        <v>882</v>
      </c>
      <c r="H372" s="302"/>
      <c r="I372" s="302"/>
      <c r="J372" s="302"/>
      <c r="K372" s="302"/>
      <c r="L372" s="47">
        <v>640.16</v>
      </c>
      <c r="M372" s="47">
        <v>9540.4500000000007</v>
      </c>
      <c r="N372" s="47">
        <v>0</v>
      </c>
      <c r="O372" s="47">
        <v>10180.61</v>
      </c>
      <c r="P372" s="47">
        <f t="shared" si="11"/>
        <v>9540.4500000000007</v>
      </c>
    </row>
    <row r="373" spans="1:16" ht="9.9" customHeight="1" x14ac:dyDescent="0.3">
      <c r="A373" s="207" t="s">
        <v>885</v>
      </c>
      <c r="B373" s="291" t="s">
        <v>336</v>
      </c>
      <c r="C373" s="292"/>
      <c r="D373" s="292"/>
      <c r="E373" s="292"/>
      <c r="F373" s="292"/>
      <c r="G373" s="301" t="s">
        <v>886</v>
      </c>
      <c r="H373" s="302"/>
      <c r="I373" s="302"/>
      <c r="J373" s="302"/>
      <c r="K373" s="302"/>
      <c r="L373" s="47">
        <v>885</v>
      </c>
      <c r="M373" s="47">
        <v>2655</v>
      </c>
      <c r="N373" s="47">
        <v>0</v>
      </c>
      <c r="O373" s="47">
        <v>3540</v>
      </c>
      <c r="P373" s="47">
        <f t="shared" si="11"/>
        <v>2655</v>
      </c>
    </row>
    <row r="374" spans="1:16" ht="9.9" customHeight="1" x14ac:dyDescent="0.3">
      <c r="A374" s="207" t="s">
        <v>887</v>
      </c>
      <c r="B374" s="291" t="s">
        <v>336</v>
      </c>
      <c r="C374" s="292"/>
      <c r="D374" s="292"/>
      <c r="E374" s="292"/>
      <c r="F374" s="292"/>
      <c r="G374" s="301" t="s">
        <v>888</v>
      </c>
      <c r="H374" s="302"/>
      <c r="I374" s="302"/>
      <c r="J374" s="302"/>
      <c r="K374" s="302"/>
      <c r="L374" s="47">
        <v>220</v>
      </c>
      <c r="M374" s="47">
        <v>0</v>
      </c>
      <c r="N374" s="47">
        <v>0</v>
      </c>
      <c r="O374" s="47">
        <v>220</v>
      </c>
      <c r="P374" s="47">
        <f t="shared" si="11"/>
        <v>0</v>
      </c>
    </row>
    <row r="375" spans="1:16" ht="9.9" customHeight="1" x14ac:dyDescent="0.3">
      <c r="A375" s="30" t="s">
        <v>336</v>
      </c>
      <c r="B375" s="291" t="s">
        <v>336</v>
      </c>
      <c r="C375" s="292"/>
      <c r="D375" s="292"/>
      <c r="E375" s="292"/>
      <c r="F375" s="292"/>
      <c r="G375" s="31" t="s">
        <v>336</v>
      </c>
      <c r="H375" s="32"/>
      <c r="I375" s="32"/>
      <c r="J375" s="32"/>
      <c r="K375" s="32"/>
      <c r="L375" s="48"/>
      <c r="M375" s="48"/>
      <c r="N375" s="48"/>
      <c r="O375" s="48"/>
      <c r="P375" s="48"/>
    </row>
    <row r="376" spans="1:16" ht="9.9" customHeight="1" x14ac:dyDescent="0.3">
      <c r="A376" s="206" t="s">
        <v>889</v>
      </c>
      <c r="B376" s="291" t="s">
        <v>336</v>
      </c>
      <c r="C376" s="292"/>
      <c r="D376" s="292"/>
      <c r="E376" s="292"/>
      <c r="F376" s="299" t="s">
        <v>890</v>
      </c>
      <c r="G376" s="300"/>
      <c r="H376" s="300"/>
      <c r="I376" s="300"/>
      <c r="J376" s="300"/>
      <c r="K376" s="300"/>
      <c r="L376" s="46">
        <v>2050</v>
      </c>
      <c r="M376" s="46">
        <v>16651.53</v>
      </c>
      <c r="N376" s="46">
        <v>0</v>
      </c>
      <c r="O376" s="46">
        <v>18701.53</v>
      </c>
      <c r="P376" s="46">
        <f t="shared" ref="P376:P377" si="12">M376-N376</f>
        <v>16651.53</v>
      </c>
    </row>
    <row r="377" spans="1:16" ht="9.9" customHeight="1" x14ac:dyDescent="0.3">
      <c r="A377" s="207" t="s">
        <v>891</v>
      </c>
      <c r="B377" s="291" t="s">
        <v>336</v>
      </c>
      <c r="C377" s="292"/>
      <c r="D377" s="292"/>
      <c r="E377" s="292"/>
      <c r="F377" s="292"/>
      <c r="G377" s="301" t="s">
        <v>892</v>
      </c>
      <c r="H377" s="302"/>
      <c r="I377" s="302"/>
      <c r="J377" s="302"/>
      <c r="K377" s="302"/>
      <c r="L377" s="47">
        <v>2050</v>
      </c>
      <c r="M377" s="47">
        <v>16651.53</v>
      </c>
      <c r="N377" s="47">
        <v>0</v>
      </c>
      <c r="O377" s="47">
        <v>18701.53</v>
      </c>
      <c r="P377" s="47">
        <f t="shared" si="12"/>
        <v>16651.53</v>
      </c>
    </row>
    <row r="378" spans="1:16" ht="9.9" customHeight="1" x14ac:dyDescent="0.3">
      <c r="A378" s="30" t="s">
        <v>336</v>
      </c>
      <c r="B378" s="291" t="s">
        <v>336</v>
      </c>
      <c r="C378" s="292"/>
      <c r="D378" s="292"/>
      <c r="E378" s="292"/>
      <c r="F378" s="292"/>
      <c r="G378" s="31" t="s">
        <v>336</v>
      </c>
      <c r="H378" s="32"/>
      <c r="I378" s="32"/>
      <c r="J378" s="32"/>
      <c r="K378" s="32"/>
      <c r="L378" s="48"/>
      <c r="M378" s="48"/>
      <c r="N378" s="48"/>
      <c r="O378" s="48"/>
      <c r="P378" s="48"/>
    </row>
    <row r="379" spans="1:16" ht="9.9" customHeight="1" x14ac:dyDescent="0.3">
      <c r="A379" s="206" t="s">
        <v>893</v>
      </c>
      <c r="B379" s="291" t="s">
        <v>336</v>
      </c>
      <c r="C379" s="292"/>
      <c r="D379" s="292"/>
      <c r="E379" s="292"/>
      <c r="F379" s="299" t="s">
        <v>894</v>
      </c>
      <c r="G379" s="300"/>
      <c r="H379" s="300"/>
      <c r="I379" s="300"/>
      <c r="J379" s="300"/>
      <c r="K379" s="300"/>
      <c r="L379" s="46">
        <v>2361.35</v>
      </c>
      <c r="M379" s="46">
        <v>2209.0100000000002</v>
      </c>
      <c r="N379" s="46">
        <v>0</v>
      </c>
      <c r="O379" s="46">
        <v>4570.3599999999997</v>
      </c>
      <c r="P379" s="46">
        <f t="shared" ref="P379:P380" si="13">M379-N379</f>
        <v>2209.0100000000002</v>
      </c>
    </row>
    <row r="380" spans="1:16" ht="9.9" customHeight="1" x14ac:dyDescent="0.3">
      <c r="A380" s="207" t="s">
        <v>895</v>
      </c>
      <c r="B380" s="291" t="s">
        <v>336</v>
      </c>
      <c r="C380" s="292"/>
      <c r="D380" s="292"/>
      <c r="E380" s="292"/>
      <c r="F380" s="292"/>
      <c r="G380" s="301" t="s">
        <v>896</v>
      </c>
      <c r="H380" s="302"/>
      <c r="I380" s="302"/>
      <c r="J380" s="302"/>
      <c r="K380" s="302"/>
      <c r="L380" s="47">
        <v>2361.35</v>
      </c>
      <c r="M380" s="47">
        <v>2209.0100000000002</v>
      </c>
      <c r="N380" s="47">
        <v>0</v>
      </c>
      <c r="O380" s="47">
        <v>4570.3599999999997</v>
      </c>
      <c r="P380" s="47">
        <f t="shared" si="13"/>
        <v>2209.0100000000002</v>
      </c>
    </row>
    <row r="381" spans="1:16" ht="9.9" customHeight="1" x14ac:dyDescent="0.3">
      <c r="A381" s="30" t="s">
        <v>336</v>
      </c>
      <c r="B381" s="291" t="s">
        <v>336</v>
      </c>
      <c r="C381" s="292"/>
      <c r="D381" s="292"/>
      <c r="E381" s="292"/>
      <c r="F381" s="292"/>
      <c r="G381" s="31" t="s">
        <v>336</v>
      </c>
      <c r="H381" s="32"/>
      <c r="I381" s="32"/>
      <c r="J381" s="32"/>
      <c r="K381" s="32"/>
      <c r="L381" s="48"/>
      <c r="M381" s="48"/>
      <c r="N381" s="48"/>
      <c r="O381" s="48"/>
      <c r="P381" s="48"/>
    </row>
    <row r="382" spans="1:16" ht="9.9" customHeight="1" x14ac:dyDescent="0.3">
      <c r="A382" s="206" t="s">
        <v>903</v>
      </c>
      <c r="B382" s="202" t="s">
        <v>336</v>
      </c>
      <c r="C382" s="299" t="s">
        <v>904</v>
      </c>
      <c r="D382" s="300"/>
      <c r="E382" s="300"/>
      <c r="F382" s="300"/>
      <c r="G382" s="300"/>
      <c r="H382" s="300"/>
      <c r="I382" s="300"/>
      <c r="J382" s="300"/>
      <c r="K382" s="300"/>
      <c r="L382" s="46">
        <v>241.9</v>
      </c>
      <c r="M382" s="46">
        <v>0</v>
      </c>
      <c r="N382" s="46">
        <v>0</v>
      </c>
      <c r="O382" s="46">
        <v>241.9</v>
      </c>
      <c r="P382" s="46">
        <f t="shared" ref="P382:P386" si="14">M382-N382</f>
        <v>0</v>
      </c>
    </row>
    <row r="383" spans="1:16" ht="9.9" customHeight="1" x14ac:dyDescent="0.3">
      <c r="A383" s="206" t="s">
        <v>905</v>
      </c>
      <c r="B383" s="291" t="s">
        <v>336</v>
      </c>
      <c r="C383" s="292"/>
      <c r="D383" s="299" t="s">
        <v>904</v>
      </c>
      <c r="E383" s="300"/>
      <c r="F383" s="300"/>
      <c r="G383" s="300"/>
      <c r="H383" s="300"/>
      <c r="I383" s="300"/>
      <c r="J383" s="300"/>
      <c r="K383" s="300"/>
      <c r="L383" s="46">
        <v>241.9</v>
      </c>
      <c r="M383" s="46">
        <v>0</v>
      </c>
      <c r="N383" s="46">
        <v>0</v>
      </c>
      <c r="O383" s="46">
        <v>241.9</v>
      </c>
      <c r="P383" s="46">
        <f t="shared" si="14"/>
        <v>0</v>
      </c>
    </row>
    <row r="384" spans="1:16" ht="9.9" customHeight="1" x14ac:dyDescent="0.3">
      <c r="A384" s="206" t="s">
        <v>906</v>
      </c>
      <c r="B384" s="291" t="s">
        <v>336</v>
      </c>
      <c r="C384" s="292"/>
      <c r="D384" s="292"/>
      <c r="E384" s="299" t="s">
        <v>904</v>
      </c>
      <c r="F384" s="300"/>
      <c r="G384" s="300"/>
      <c r="H384" s="300"/>
      <c r="I384" s="300"/>
      <c r="J384" s="300"/>
      <c r="K384" s="300"/>
      <c r="L384" s="46">
        <v>241.9</v>
      </c>
      <c r="M384" s="46">
        <v>0</v>
      </c>
      <c r="N384" s="46">
        <v>0</v>
      </c>
      <c r="O384" s="46">
        <v>241.9</v>
      </c>
      <c r="P384" s="46">
        <f t="shared" si="14"/>
        <v>0</v>
      </c>
    </row>
    <row r="385" spans="1:16" ht="9.9" customHeight="1" x14ac:dyDescent="0.3">
      <c r="A385" s="206" t="s">
        <v>907</v>
      </c>
      <c r="B385" s="291" t="s">
        <v>336</v>
      </c>
      <c r="C385" s="292"/>
      <c r="D385" s="292"/>
      <c r="E385" s="292"/>
      <c r="F385" s="299" t="s">
        <v>859</v>
      </c>
      <c r="G385" s="300"/>
      <c r="H385" s="300"/>
      <c r="I385" s="300"/>
      <c r="J385" s="300"/>
      <c r="K385" s="300"/>
      <c r="L385" s="46">
        <v>241.9</v>
      </c>
      <c r="M385" s="46">
        <v>0</v>
      </c>
      <c r="N385" s="46">
        <v>0</v>
      </c>
      <c r="O385" s="46">
        <v>241.9</v>
      </c>
      <c r="P385" s="46">
        <f t="shared" si="14"/>
        <v>0</v>
      </c>
    </row>
    <row r="386" spans="1:16" ht="9.9" customHeight="1" x14ac:dyDescent="0.3">
      <c r="A386" s="207" t="s">
        <v>908</v>
      </c>
      <c r="B386" s="291" t="s">
        <v>336</v>
      </c>
      <c r="C386" s="292"/>
      <c r="D386" s="292"/>
      <c r="E386" s="292"/>
      <c r="F386" s="292"/>
      <c r="G386" s="301" t="s">
        <v>909</v>
      </c>
      <c r="H386" s="302"/>
      <c r="I386" s="302"/>
      <c r="J386" s="302"/>
      <c r="K386" s="302"/>
      <c r="L386" s="47">
        <v>241.9</v>
      </c>
      <c r="M386" s="47">
        <v>0</v>
      </c>
      <c r="N386" s="47">
        <v>0</v>
      </c>
      <c r="O386" s="47">
        <v>241.9</v>
      </c>
      <c r="P386" s="47">
        <f t="shared" si="14"/>
        <v>0</v>
      </c>
    </row>
    <row r="387" spans="1:16" ht="9.9" customHeight="1" x14ac:dyDescent="0.3">
      <c r="A387" s="30" t="s">
        <v>336</v>
      </c>
      <c r="B387" s="291" t="s">
        <v>336</v>
      </c>
      <c r="C387" s="292"/>
      <c r="D387" s="292"/>
      <c r="E387" s="292"/>
      <c r="F387" s="292"/>
      <c r="G387" s="31" t="s">
        <v>336</v>
      </c>
      <c r="H387" s="32"/>
      <c r="I387" s="32"/>
      <c r="J387" s="32"/>
      <c r="K387" s="32"/>
      <c r="L387" s="48"/>
      <c r="M387" s="48"/>
      <c r="N387" s="48"/>
      <c r="O387" s="48"/>
      <c r="P387" s="48"/>
    </row>
    <row r="388" spans="1:16" ht="9.9" customHeight="1" x14ac:dyDescent="0.3">
      <c r="A388" s="206" t="s">
        <v>910</v>
      </c>
      <c r="B388" s="202" t="s">
        <v>336</v>
      </c>
      <c r="C388" s="299" t="s">
        <v>911</v>
      </c>
      <c r="D388" s="300"/>
      <c r="E388" s="300"/>
      <c r="F388" s="300"/>
      <c r="G388" s="300"/>
      <c r="H388" s="300"/>
      <c r="I388" s="300"/>
      <c r="J388" s="300"/>
      <c r="K388" s="300"/>
      <c r="L388" s="46">
        <v>42356.35</v>
      </c>
      <c r="M388" s="46">
        <v>54492.24</v>
      </c>
      <c r="N388" s="46">
        <v>0</v>
      </c>
      <c r="O388" s="46">
        <v>96848.59</v>
      </c>
      <c r="P388" s="46">
        <f t="shared" ref="P388:P393" si="15">M388-N388</f>
        <v>54492.24</v>
      </c>
    </row>
    <row r="389" spans="1:16" ht="9.9" customHeight="1" x14ac:dyDescent="0.3">
      <c r="A389" s="206" t="s">
        <v>912</v>
      </c>
      <c r="B389" s="291" t="s">
        <v>336</v>
      </c>
      <c r="C389" s="292"/>
      <c r="D389" s="299" t="s">
        <v>911</v>
      </c>
      <c r="E389" s="300"/>
      <c r="F389" s="300"/>
      <c r="G389" s="300"/>
      <c r="H389" s="300"/>
      <c r="I389" s="300"/>
      <c r="J389" s="300"/>
      <c r="K389" s="300"/>
      <c r="L389" s="46">
        <v>42356.35</v>
      </c>
      <c r="M389" s="46">
        <v>54492.24</v>
      </c>
      <c r="N389" s="46">
        <v>0</v>
      </c>
      <c r="O389" s="46">
        <v>96848.59</v>
      </c>
      <c r="P389" s="46">
        <f t="shared" si="15"/>
        <v>54492.24</v>
      </c>
    </row>
    <row r="390" spans="1:16" ht="9.9" customHeight="1" x14ac:dyDescent="0.3">
      <c r="A390" s="206" t="s">
        <v>913</v>
      </c>
      <c r="B390" s="291" t="s">
        <v>336</v>
      </c>
      <c r="C390" s="292"/>
      <c r="D390" s="292"/>
      <c r="E390" s="299" t="s">
        <v>911</v>
      </c>
      <c r="F390" s="300"/>
      <c r="G390" s="300"/>
      <c r="H390" s="300"/>
      <c r="I390" s="300"/>
      <c r="J390" s="300"/>
      <c r="K390" s="300"/>
      <c r="L390" s="46">
        <v>42356.35</v>
      </c>
      <c r="M390" s="46">
        <v>54492.24</v>
      </c>
      <c r="N390" s="46">
        <v>0</v>
      </c>
      <c r="O390" s="46">
        <v>96848.59</v>
      </c>
      <c r="P390" s="46">
        <f t="shared" si="15"/>
        <v>54492.24</v>
      </c>
    </row>
    <row r="391" spans="1:16" ht="9.9" customHeight="1" x14ac:dyDescent="0.3">
      <c r="A391" s="206" t="s">
        <v>914</v>
      </c>
      <c r="B391" s="291" t="s">
        <v>336</v>
      </c>
      <c r="C391" s="292"/>
      <c r="D391" s="292"/>
      <c r="E391" s="292"/>
      <c r="F391" s="299" t="s">
        <v>898</v>
      </c>
      <c r="G391" s="300"/>
      <c r="H391" s="300"/>
      <c r="I391" s="300"/>
      <c r="J391" s="300"/>
      <c r="K391" s="300"/>
      <c r="L391" s="46">
        <v>5038.2</v>
      </c>
      <c r="M391" s="46">
        <v>5000</v>
      </c>
      <c r="N391" s="46">
        <v>0</v>
      </c>
      <c r="O391" s="46">
        <v>10038.200000000001</v>
      </c>
      <c r="P391" s="46">
        <f t="shared" si="15"/>
        <v>5000</v>
      </c>
    </row>
    <row r="392" spans="1:16" ht="9.9" customHeight="1" x14ac:dyDescent="0.3">
      <c r="A392" s="207" t="s">
        <v>915</v>
      </c>
      <c r="B392" s="291" t="s">
        <v>336</v>
      </c>
      <c r="C392" s="292"/>
      <c r="D392" s="292"/>
      <c r="E392" s="292"/>
      <c r="F392" s="292"/>
      <c r="G392" s="301" t="s">
        <v>916</v>
      </c>
      <c r="H392" s="302"/>
      <c r="I392" s="302"/>
      <c r="J392" s="302"/>
      <c r="K392" s="302"/>
      <c r="L392" s="47">
        <v>38.200000000000003</v>
      </c>
      <c r="M392" s="47">
        <v>0</v>
      </c>
      <c r="N392" s="47">
        <v>0</v>
      </c>
      <c r="O392" s="47">
        <v>38.200000000000003</v>
      </c>
      <c r="P392" s="47">
        <f t="shared" si="15"/>
        <v>0</v>
      </c>
    </row>
    <row r="393" spans="1:16" ht="9.9" customHeight="1" x14ac:dyDescent="0.3">
      <c r="A393" s="207" t="s">
        <v>917</v>
      </c>
      <c r="B393" s="291" t="s">
        <v>336</v>
      </c>
      <c r="C393" s="292"/>
      <c r="D393" s="292"/>
      <c r="E393" s="292"/>
      <c r="F393" s="292"/>
      <c r="G393" s="301" t="s">
        <v>902</v>
      </c>
      <c r="H393" s="302"/>
      <c r="I393" s="302"/>
      <c r="J393" s="302"/>
      <c r="K393" s="302"/>
      <c r="L393" s="47">
        <v>5000</v>
      </c>
      <c r="M393" s="47">
        <v>5000</v>
      </c>
      <c r="N393" s="47">
        <v>0</v>
      </c>
      <c r="O393" s="47">
        <v>10000</v>
      </c>
      <c r="P393" s="47">
        <f t="shared" si="15"/>
        <v>5000</v>
      </c>
    </row>
    <row r="394" spans="1:16" ht="9.9" customHeight="1" x14ac:dyDescent="0.3">
      <c r="A394" s="30" t="s">
        <v>336</v>
      </c>
      <c r="B394" s="291" t="s">
        <v>336</v>
      </c>
      <c r="C394" s="292"/>
      <c r="D394" s="292"/>
      <c r="E394" s="292"/>
      <c r="F394" s="292"/>
      <c r="G394" s="31" t="s">
        <v>336</v>
      </c>
      <c r="H394" s="32"/>
      <c r="I394" s="32"/>
      <c r="J394" s="32"/>
      <c r="K394" s="32"/>
      <c r="L394" s="48"/>
      <c r="M394" s="48"/>
      <c r="N394" s="48"/>
      <c r="O394" s="48"/>
      <c r="P394" s="48"/>
    </row>
    <row r="395" spans="1:16" ht="9.9" customHeight="1" x14ac:dyDescent="0.3">
      <c r="A395" s="206" t="s">
        <v>918</v>
      </c>
      <c r="B395" s="291" t="s">
        <v>336</v>
      </c>
      <c r="C395" s="292"/>
      <c r="D395" s="292"/>
      <c r="E395" s="292"/>
      <c r="F395" s="299" t="s">
        <v>919</v>
      </c>
      <c r="G395" s="300"/>
      <c r="H395" s="300"/>
      <c r="I395" s="300"/>
      <c r="J395" s="300"/>
      <c r="K395" s="300"/>
      <c r="L395" s="46">
        <v>0</v>
      </c>
      <c r="M395" s="46">
        <v>2046</v>
      </c>
      <c r="N395" s="46">
        <v>0</v>
      </c>
      <c r="O395" s="46">
        <v>2046</v>
      </c>
      <c r="P395" s="46">
        <f t="shared" ref="P395:P396" si="16">M395-N395</f>
        <v>2046</v>
      </c>
    </row>
    <row r="396" spans="1:16" ht="9.9" customHeight="1" x14ac:dyDescent="0.3">
      <c r="A396" s="207" t="s">
        <v>920</v>
      </c>
      <c r="B396" s="291" t="s">
        <v>336</v>
      </c>
      <c r="C396" s="292"/>
      <c r="D396" s="292"/>
      <c r="E396" s="292"/>
      <c r="F396" s="292"/>
      <c r="G396" s="301" t="s">
        <v>919</v>
      </c>
      <c r="H396" s="302"/>
      <c r="I396" s="302"/>
      <c r="J396" s="302"/>
      <c r="K396" s="302"/>
      <c r="L396" s="47">
        <v>0</v>
      </c>
      <c r="M396" s="47">
        <v>2046</v>
      </c>
      <c r="N396" s="47">
        <v>0</v>
      </c>
      <c r="O396" s="47">
        <v>2046</v>
      </c>
      <c r="P396" s="47">
        <f t="shared" si="16"/>
        <v>2046</v>
      </c>
    </row>
    <row r="397" spans="1:16" ht="9.9" customHeight="1" x14ac:dyDescent="0.3">
      <c r="A397" s="30" t="s">
        <v>336</v>
      </c>
      <c r="B397" s="291" t="s">
        <v>336</v>
      </c>
      <c r="C397" s="292"/>
      <c r="D397" s="292"/>
      <c r="E397" s="292"/>
      <c r="F397" s="292"/>
      <c r="G397" s="31" t="s">
        <v>336</v>
      </c>
      <c r="H397" s="32"/>
      <c r="I397" s="32"/>
      <c r="J397" s="32"/>
      <c r="K397" s="32"/>
      <c r="L397" s="48"/>
      <c r="M397" s="48"/>
      <c r="N397" s="48"/>
      <c r="O397" s="48"/>
      <c r="P397" s="48"/>
    </row>
    <row r="398" spans="1:16" ht="9.9" customHeight="1" x14ac:dyDescent="0.3">
      <c r="A398" s="206" t="s">
        <v>921</v>
      </c>
      <c r="B398" s="291" t="s">
        <v>336</v>
      </c>
      <c r="C398" s="292"/>
      <c r="D398" s="292"/>
      <c r="E398" s="292"/>
      <c r="F398" s="299" t="s">
        <v>922</v>
      </c>
      <c r="G398" s="300"/>
      <c r="H398" s="300"/>
      <c r="I398" s="300"/>
      <c r="J398" s="300"/>
      <c r="K398" s="300"/>
      <c r="L398" s="46">
        <v>37318.15</v>
      </c>
      <c r="M398" s="46">
        <v>39519.61</v>
      </c>
      <c r="N398" s="46">
        <v>0</v>
      </c>
      <c r="O398" s="46">
        <v>76837.759999999995</v>
      </c>
      <c r="P398" s="46">
        <f t="shared" ref="P398:P401" si="17">M398-N398</f>
        <v>39519.61</v>
      </c>
    </row>
    <row r="399" spans="1:16" ht="9.9" customHeight="1" x14ac:dyDescent="0.3">
      <c r="A399" s="207" t="s">
        <v>923</v>
      </c>
      <c r="B399" s="291" t="s">
        <v>336</v>
      </c>
      <c r="C399" s="292"/>
      <c r="D399" s="292"/>
      <c r="E399" s="292"/>
      <c r="F399" s="292"/>
      <c r="G399" s="301" t="s">
        <v>924</v>
      </c>
      <c r="H399" s="302"/>
      <c r="I399" s="302"/>
      <c r="J399" s="302"/>
      <c r="K399" s="302"/>
      <c r="L399" s="47">
        <v>30787.23</v>
      </c>
      <c r="M399" s="47">
        <v>35320.160000000003</v>
      </c>
      <c r="N399" s="47">
        <v>0</v>
      </c>
      <c r="O399" s="47">
        <v>66107.39</v>
      </c>
      <c r="P399" s="47">
        <f t="shared" si="17"/>
        <v>35320.160000000003</v>
      </c>
    </row>
    <row r="400" spans="1:16" ht="9.9" customHeight="1" x14ac:dyDescent="0.3">
      <c r="A400" s="207" t="s">
        <v>925</v>
      </c>
      <c r="B400" s="291" t="s">
        <v>336</v>
      </c>
      <c r="C400" s="292"/>
      <c r="D400" s="292"/>
      <c r="E400" s="292"/>
      <c r="F400" s="292"/>
      <c r="G400" s="301" t="s">
        <v>869</v>
      </c>
      <c r="H400" s="302"/>
      <c r="I400" s="302"/>
      <c r="J400" s="302"/>
      <c r="K400" s="302"/>
      <c r="L400" s="47">
        <v>6481.12</v>
      </c>
      <c r="M400" s="47">
        <v>4199.45</v>
      </c>
      <c r="N400" s="47">
        <v>0</v>
      </c>
      <c r="O400" s="47">
        <v>10680.57</v>
      </c>
      <c r="P400" s="47">
        <f t="shared" si="17"/>
        <v>4199.45</v>
      </c>
    </row>
    <row r="401" spans="1:16" ht="9.9" customHeight="1" x14ac:dyDescent="0.3">
      <c r="A401" s="207" t="s">
        <v>927</v>
      </c>
      <c r="B401" s="291" t="s">
        <v>336</v>
      </c>
      <c r="C401" s="292"/>
      <c r="D401" s="292"/>
      <c r="E401" s="292"/>
      <c r="F401" s="292"/>
      <c r="G401" s="301" t="s">
        <v>861</v>
      </c>
      <c r="H401" s="302"/>
      <c r="I401" s="302"/>
      <c r="J401" s="302"/>
      <c r="K401" s="302"/>
      <c r="L401" s="47">
        <v>49.8</v>
      </c>
      <c r="M401" s="47">
        <v>0</v>
      </c>
      <c r="N401" s="47">
        <v>0</v>
      </c>
      <c r="O401" s="47">
        <v>49.8</v>
      </c>
      <c r="P401" s="47">
        <f t="shared" si="17"/>
        <v>0</v>
      </c>
    </row>
    <row r="402" spans="1:16" ht="9.9" customHeight="1" x14ac:dyDescent="0.3">
      <c r="A402" s="30" t="s">
        <v>336</v>
      </c>
      <c r="B402" s="291" t="s">
        <v>336</v>
      </c>
      <c r="C402" s="292"/>
      <c r="D402" s="292"/>
      <c r="E402" s="292"/>
      <c r="F402" s="292"/>
      <c r="G402" s="31" t="s">
        <v>336</v>
      </c>
      <c r="H402" s="32"/>
      <c r="I402" s="32"/>
      <c r="J402" s="32"/>
      <c r="K402" s="32"/>
      <c r="L402" s="48"/>
      <c r="M402" s="48"/>
      <c r="N402" s="48"/>
      <c r="O402" s="48"/>
      <c r="P402" s="48"/>
    </row>
    <row r="403" spans="1:16" ht="9.9" customHeight="1" x14ac:dyDescent="0.3">
      <c r="A403" s="206" t="s">
        <v>928</v>
      </c>
      <c r="B403" s="291" t="s">
        <v>336</v>
      </c>
      <c r="C403" s="292"/>
      <c r="D403" s="292"/>
      <c r="E403" s="292"/>
      <c r="F403" s="299" t="s">
        <v>929</v>
      </c>
      <c r="G403" s="300"/>
      <c r="H403" s="300"/>
      <c r="I403" s="300"/>
      <c r="J403" s="300"/>
      <c r="K403" s="300"/>
      <c r="L403" s="46">
        <v>0</v>
      </c>
      <c r="M403" s="46">
        <v>7926.63</v>
      </c>
      <c r="N403" s="46">
        <v>0</v>
      </c>
      <c r="O403" s="46">
        <v>7926.63</v>
      </c>
      <c r="P403" s="46">
        <f t="shared" ref="P403:P404" si="18">M403-N403</f>
        <v>7926.63</v>
      </c>
    </row>
    <row r="404" spans="1:16" ht="9.9" customHeight="1" x14ac:dyDescent="0.3">
      <c r="A404" s="207" t="s">
        <v>930</v>
      </c>
      <c r="B404" s="291" t="s">
        <v>336</v>
      </c>
      <c r="C404" s="292"/>
      <c r="D404" s="292"/>
      <c r="E404" s="292"/>
      <c r="F404" s="292"/>
      <c r="G404" s="301" t="s">
        <v>929</v>
      </c>
      <c r="H404" s="302"/>
      <c r="I404" s="302"/>
      <c r="J404" s="302"/>
      <c r="K404" s="302"/>
      <c r="L404" s="47">
        <v>0</v>
      </c>
      <c r="M404" s="47">
        <v>7926.63</v>
      </c>
      <c r="N404" s="47">
        <v>0</v>
      </c>
      <c r="O404" s="47">
        <v>7926.63</v>
      </c>
      <c r="P404" s="47">
        <f t="shared" si="18"/>
        <v>7926.63</v>
      </c>
    </row>
    <row r="405" spans="1:16" ht="9.9" customHeight="1" x14ac:dyDescent="0.3">
      <c r="A405" s="30" t="s">
        <v>336</v>
      </c>
      <c r="B405" s="291" t="s">
        <v>336</v>
      </c>
      <c r="C405" s="292"/>
      <c r="D405" s="292"/>
      <c r="E405" s="292"/>
      <c r="F405" s="292"/>
      <c r="G405" s="31" t="s">
        <v>336</v>
      </c>
      <c r="H405" s="32"/>
      <c r="I405" s="32"/>
      <c r="J405" s="32"/>
      <c r="K405" s="32"/>
      <c r="L405" s="48"/>
      <c r="M405" s="48"/>
      <c r="N405" s="48"/>
      <c r="O405" s="48"/>
      <c r="P405" s="48"/>
    </row>
    <row r="406" spans="1:16" ht="9.9" customHeight="1" x14ac:dyDescent="0.3">
      <c r="A406" s="206" t="s">
        <v>931</v>
      </c>
      <c r="B406" s="202" t="s">
        <v>336</v>
      </c>
      <c r="C406" s="311" t="s">
        <v>932</v>
      </c>
      <c r="D406" s="312"/>
      <c r="E406" s="312"/>
      <c r="F406" s="312"/>
      <c r="G406" s="312"/>
      <c r="H406" s="312"/>
      <c r="I406" s="312"/>
      <c r="J406" s="312"/>
      <c r="K406" s="312"/>
      <c r="L406" s="286">
        <v>16631.14</v>
      </c>
      <c r="M406" s="286">
        <v>1142.1400000000001</v>
      </c>
      <c r="N406" s="286">
        <v>0</v>
      </c>
      <c r="O406" s="286">
        <v>17773.28</v>
      </c>
      <c r="P406" s="286">
        <f t="shared" ref="P406:P410" si="19">M406-N406</f>
        <v>1142.1400000000001</v>
      </c>
    </row>
    <row r="407" spans="1:16" ht="9.9" customHeight="1" x14ac:dyDescent="0.3">
      <c r="A407" s="206" t="s">
        <v>933</v>
      </c>
      <c r="B407" s="291" t="s">
        <v>336</v>
      </c>
      <c r="C407" s="292"/>
      <c r="D407" s="299" t="s">
        <v>932</v>
      </c>
      <c r="E407" s="300"/>
      <c r="F407" s="300"/>
      <c r="G407" s="300"/>
      <c r="H407" s="300"/>
      <c r="I407" s="300"/>
      <c r="J407" s="300"/>
      <c r="K407" s="300"/>
      <c r="L407" s="46">
        <v>16631.14</v>
      </c>
      <c r="M407" s="46">
        <v>1142.1400000000001</v>
      </c>
      <c r="N407" s="46">
        <v>0</v>
      </c>
      <c r="O407" s="46">
        <v>17773.28</v>
      </c>
      <c r="P407" s="46">
        <f t="shared" si="19"/>
        <v>1142.1400000000001</v>
      </c>
    </row>
    <row r="408" spans="1:16" ht="9.9" customHeight="1" x14ac:dyDescent="0.3">
      <c r="A408" s="206" t="s">
        <v>934</v>
      </c>
      <c r="B408" s="291" t="s">
        <v>336</v>
      </c>
      <c r="C408" s="292"/>
      <c r="D408" s="292"/>
      <c r="E408" s="299" t="s">
        <v>932</v>
      </c>
      <c r="F408" s="300"/>
      <c r="G408" s="300"/>
      <c r="H408" s="300"/>
      <c r="I408" s="300"/>
      <c r="J408" s="300"/>
      <c r="K408" s="300"/>
      <c r="L408" s="46">
        <v>16631.14</v>
      </c>
      <c r="M408" s="46">
        <v>1142.1400000000001</v>
      </c>
      <c r="N408" s="46">
        <v>0</v>
      </c>
      <c r="O408" s="46">
        <v>17773.28</v>
      </c>
      <c r="P408" s="46">
        <f t="shared" si="19"/>
        <v>1142.1400000000001</v>
      </c>
    </row>
    <row r="409" spans="1:16" ht="9.9" customHeight="1" x14ac:dyDescent="0.3">
      <c r="A409" s="206" t="s">
        <v>935</v>
      </c>
      <c r="B409" s="291" t="s">
        <v>336</v>
      </c>
      <c r="C409" s="292"/>
      <c r="D409" s="292"/>
      <c r="E409" s="292"/>
      <c r="F409" s="299" t="s">
        <v>936</v>
      </c>
      <c r="G409" s="300"/>
      <c r="H409" s="300"/>
      <c r="I409" s="300"/>
      <c r="J409" s="300"/>
      <c r="K409" s="300"/>
      <c r="L409" s="46">
        <v>1142.1400000000001</v>
      </c>
      <c r="M409" s="46">
        <v>1142.1400000000001</v>
      </c>
      <c r="N409" s="46">
        <v>0</v>
      </c>
      <c r="O409" s="46">
        <v>2284.2800000000002</v>
      </c>
      <c r="P409" s="46">
        <f t="shared" si="19"/>
        <v>1142.1400000000001</v>
      </c>
    </row>
    <row r="410" spans="1:16" ht="9.9" customHeight="1" x14ac:dyDescent="0.3">
      <c r="A410" s="207" t="s">
        <v>937</v>
      </c>
      <c r="B410" s="291" t="s">
        <v>336</v>
      </c>
      <c r="C410" s="292"/>
      <c r="D410" s="292"/>
      <c r="E410" s="292"/>
      <c r="F410" s="292"/>
      <c r="G410" s="301" t="s">
        <v>938</v>
      </c>
      <c r="H410" s="302"/>
      <c r="I410" s="302"/>
      <c r="J410" s="302"/>
      <c r="K410" s="302"/>
      <c r="L410" s="47">
        <v>1142.1400000000001</v>
      </c>
      <c r="M410" s="47">
        <v>1142.1400000000001</v>
      </c>
      <c r="N410" s="47">
        <v>0</v>
      </c>
      <c r="O410" s="47">
        <v>2284.2800000000002</v>
      </c>
      <c r="P410" s="47">
        <f t="shared" si="19"/>
        <v>1142.1400000000001</v>
      </c>
    </row>
    <row r="411" spans="1:16" ht="9.9" customHeight="1" x14ac:dyDescent="0.3">
      <c r="A411" s="30" t="s">
        <v>336</v>
      </c>
      <c r="B411" s="291" t="s">
        <v>336</v>
      </c>
      <c r="C411" s="292"/>
      <c r="D411" s="292"/>
      <c r="E411" s="292"/>
      <c r="F411" s="292"/>
      <c r="G411" s="31" t="s">
        <v>336</v>
      </c>
      <c r="H411" s="32"/>
      <c r="I411" s="32"/>
      <c r="J411" s="32"/>
      <c r="K411" s="32"/>
      <c r="L411" s="48"/>
      <c r="M411" s="48"/>
      <c r="N411" s="48"/>
      <c r="O411" s="48"/>
      <c r="P411" s="48"/>
    </row>
    <row r="412" spans="1:16" ht="9.9" customHeight="1" x14ac:dyDescent="0.3">
      <c r="A412" s="206" t="s">
        <v>939</v>
      </c>
      <c r="B412" s="291" t="s">
        <v>336</v>
      </c>
      <c r="C412" s="292"/>
      <c r="D412" s="292"/>
      <c r="E412" s="292"/>
      <c r="F412" s="299" t="s">
        <v>940</v>
      </c>
      <c r="G412" s="300"/>
      <c r="H412" s="300"/>
      <c r="I412" s="300"/>
      <c r="J412" s="300"/>
      <c r="K412" s="300"/>
      <c r="L412" s="46">
        <v>15489</v>
      </c>
      <c r="M412" s="46">
        <v>0</v>
      </c>
      <c r="N412" s="46">
        <v>0</v>
      </c>
      <c r="O412" s="46">
        <v>15489</v>
      </c>
      <c r="P412" s="46">
        <f t="shared" ref="P412:P413" si="20">M412-N412</f>
        <v>0</v>
      </c>
    </row>
    <row r="413" spans="1:16" ht="9.9" customHeight="1" x14ac:dyDescent="0.3">
      <c r="A413" s="207" t="s">
        <v>945</v>
      </c>
      <c r="B413" s="291" t="s">
        <v>336</v>
      </c>
      <c r="C413" s="292"/>
      <c r="D413" s="292"/>
      <c r="E413" s="292"/>
      <c r="F413" s="292"/>
      <c r="G413" s="301" t="s">
        <v>946</v>
      </c>
      <c r="H413" s="302"/>
      <c r="I413" s="302"/>
      <c r="J413" s="302"/>
      <c r="K413" s="302"/>
      <c r="L413" s="47">
        <v>15489</v>
      </c>
      <c r="M413" s="47">
        <v>0</v>
      </c>
      <c r="N413" s="47">
        <v>0</v>
      </c>
      <c r="O413" s="47">
        <v>15489</v>
      </c>
      <c r="P413" s="47">
        <f t="shared" si="20"/>
        <v>0</v>
      </c>
    </row>
    <row r="414" spans="1:16" ht="9.9" customHeight="1" x14ac:dyDescent="0.3">
      <c r="A414" s="30" t="s">
        <v>336</v>
      </c>
      <c r="B414" s="291" t="s">
        <v>336</v>
      </c>
      <c r="C414" s="292"/>
      <c r="D414" s="292"/>
      <c r="E414" s="292"/>
      <c r="F414" s="292"/>
      <c r="G414" s="31" t="s">
        <v>336</v>
      </c>
      <c r="H414" s="32"/>
      <c r="I414" s="32"/>
      <c r="J414" s="32"/>
      <c r="K414" s="32"/>
      <c r="L414" s="48"/>
      <c r="M414" s="48"/>
      <c r="N414" s="48"/>
      <c r="O414" s="48"/>
      <c r="P414" s="48"/>
    </row>
    <row r="415" spans="1:16" ht="9.9" customHeight="1" x14ac:dyDescent="0.3">
      <c r="A415" s="206" t="s">
        <v>957</v>
      </c>
      <c r="B415" s="202" t="s">
        <v>336</v>
      </c>
      <c r="C415" s="299" t="s">
        <v>958</v>
      </c>
      <c r="D415" s="300"/>
      <c r="E415" s="300"/>
      <c r="F415" s="300"/>
      <c r="G415" s="300"/>
      <c r="H415" s="300"/>
      <c r="I415" s="300"/>
      <c r="J415" s="300"/>
      <c r="K415" s="300"/>
      <c r="L415" s="46">
        <v>1745.36</v>
      </c>
      <c r="M415" s="46">
        <v>53482.04</v>
      </c>
      <c r="N415" s="46">
        <v>0</v>
      </c>
      <c r="O415" s="46">
        <v>55227.4</v>
      </c>
      <c r="P415" s="46">
        <f t="shared" ref="P415:P419" si="21">M415-N415</f>
        <v>53482.04</v>
      </c>
    </row>
    <row r="416" spans="1:16" ht="9.9" customHeight="1" x14ac:dyDescent="0.3">
      <c r="A416" s="206" t="s">
        <v>959</v>
      </c>
      <c r="B416" s="291" t="s">
        <v>336</v>
      </c>
      <c r="C416" s="292"/>
      <c r="D416" s="299" t="s">
        <v>958</v>
      </c>
      <c r="E416" s="300"/>
      <c r="F416" s="300"/>
      <c r="G416" s="300"/>
      <c r="H416" s="300"/>
      <c r="I416" s="300"/>
      <c r="J416" s="300"/>
      <c r="K416" s="300"/>
      <c r="L416" s="46">
        <v>1745.36</v>
      </c>
      <c r="M416" s="46">
        <v>53482.04</v>
      </c>
      <c r="N416" s="46">
        <v>0</v>
      </c>
      <c r="O416" s="46">
        <v>55227.4</v>
      </c>
      <c r="P416" s="46">
        <f t="shared" si="21"/>
        <v>53482.04</v>
      </c>
    </row>
    <row r="417" spans="1:16" ht="9.9" customHeight="1" x14ac:dyDescent="0.3">
      <c r="A417" s="206" t="s">
        <v>960</v>
      </c>
      <c r="B417" s="291" t="s">
        <v>336</v>
      </c>
      <c r="C417" s="292"/>
      <c r="D417" s="292"/>
      <c r="E417" s="299" t="s">
        <v>958</v>
      </c>
      <c r="F417" s="300"/>
      <c r="G417" s="300"/>
      <c r="H417" s="300"/>
      <c r="I417" s="300"/>
      <c r="J417" s="300"/>
      <c r="K417" s="300"/>
      <c r="L417" s="46">
        <v>1745.36</v>
      </c>
      <c r="M417" s="46">
        <v>53482.04</v>
      </c>
      <c r="N417" s="46">
        <v>0</v>
      </c>
      <c r="O417" s="46">
        <v>55227.4</v>
      </c>
      <c r="P417" s="46">
        <f t="shared" si="21"/>
        <v>53482.04</v>
      </c>
    </row>
    <row r="418" spans="1:16" ht="9.9" customHeight="1" x14ac:dyDescent="0.3">
      <c r="A418" s="206" t="s">
        <v>961</v>
      </c>
      <c r="B418" s="291" t="s">
        <v>336</v>
      </c>
      <c r="C418" s="292"/>
      <c r="D418" s="292"/>
      <c r="E418" s="292"/>
      <c r="F418" s="299" t="s">
        <v>962</v>
      </c>
      <c r="G418" s="300"/>
      <c r="H418" s="300"/>
      <c r="I418" s="300"/>
      <c r="J418" s="300"/>
      <c r="K418" s="300"/>
      <c r="L418" s="46">
        <v>1745.36</v>
      </c>
      <c r="M418" s="46">
        <v>53482.04</v>
      </c>
      <c r="N418" s="46">
        <v>0</v>
      </c>
      <c r="O418" s="46">
        <v>55227.4</v>
      </c>
      <c r="P418" s="46">
        <f t="shared" si="21"/>
        <v>53482.04</v>
      </c>
    </row>
    <row r="419" spans="1:16" ht="9.9" customHeight="1" x14ac:dyDescent="0.3">
      <c r="A419" s="207" t="s">
        <v>963</v>
      </c>
      <c r="B419" s="291" t="s">
        <v>336</v>
      </c>
      <c r="C419" s="292"/>
      <c r="D419" s="292"/>
      <c r="E419" s="292"/>
      <c r="F419" s="292"/>
      <c r="G419" s="301" t="s">
        <v>962</v>
      </c>
      <c r="H419" s="302"/>
      <c r="I419" s="302"/>
      <c r="J419" s="302"/>
      <c r="K419" s="302"/>
      <c r="L419" s="47">
        <v>1745.36</v>
      </c>
      <c r="M419" s="47">
        <v>53482.04</v>
      </c>
      <c r="N419" s="47">
        <v>0</v>
      </c>
      <c r="O419" s="47">
        <v>55227.4</v>
      </c>
      <c r="P419" s="47">
        <f t="shared" si="21"/>
        <v>53482.04</v>
      </c>
    </row>
    <row r="420" spans="1:16" ht="9.9" customHeight="1" x14ac:dyDescent="0.3">
      <c r="A420" s="30" t="s">
        <v>336</v>
      </c>
      <c r="B420" s="291" t="s">
        <v>336</v>
      </c>
      <c r="C420" s="292"/>
      <c r="D420" s="292"/>
      <c r="E420" s="292"/>
      <c r="F420" s="292"/>
      <c r="G420" s="31" t="s">
        <v>336</v>
      </c>
      <c r="H420" s="32"/>
      <c r="I420" s="32"/>
      <c r="J420" s="32"/>
      <c r="K420" s="32"/>
      <c r="L420" s="48"/>
      <c r="M420" s="48"/>
      <c r="N420" s="48"/>
      <c r="O420" s="48"/>
      <c r="P420" s="48"/>
    </row>
    <row r="421" spans="1:16" ht="9.9" customHeight="1" x14ac:dyDescent="0.3">
      <c r="A421" s="206" t="s">
        <v>964</v>
      </c>
      <c r="B421" s="202" t="s">
        <v>336</v>
      </c>
      <c r="C421" s="299" t="s">
        <v>965</v>
      </c>
      <c r="D421" s="300"/>
      <c r="E421" s="300"/>
      <c r="F421" s="300"/>
      <c r="G421" s="300"/>
      <c r="H421" s="300"/>
      <c r="I421" s="300"/>
      <c r="J421" s="300"/>
      <c r="K421" s="300"/>
      <c r="L421" s="46">
        <v>116284.98</v>
      </c>
      <c r="M421" s="46">
        <v>119001.5</v>
      </c>
      <c r="N421" s="46">
        <v>0</v>
      </c>
      <c r="O421" s="46">
        <v>235286.48</v>
      </c>
      <c r="P421" s="46">
        <f t="shared" ref="P421:P426" si="22">M421-N421</f>
        <v>119001.5</v>
      </c>
    </row>
    <row r="422" spans="1:16" ht="9.9" customHeight="1" x14ac:dyDescent="0.3">
      <c r="A422" s="206" t="s">
        <v>966</v>
      </c>
      <c r="B422" s="291" t="s">
        <v>336</v>
      </c>
      <c r="C422" s="292"/>
      <c r="D422" s="299" t="s">
        <v>965</v>
      </c>
      <c r="E422" s="300"/>
      <c r="F422" s="300"/>
      <c r="G422" s="300"/>
      <c r="H422" s="300"/>
      <c r="I422" s="300"/>
      <c r="J422" s="300"/>
      <c r="K422" s="300"/>
      <c r="L422" s="46">
        <v>116284.98</v>
      </c>
      <c r="M422" s="46">
        <v>119001.5</v>
      </c>
      <c r="N422" s="46">
        <v>0</v>
      </c>
      <c r="O422" s="46">
        <v>235286.48</v>
      </c>
      <c r="P422" s="46">
        <f t="shared" si="22"/>
        <v>119001.5</v>
      </c>
    </row>
    <row r="423" spans="1:16" ht="9.9" customHeight="1" x14ac:dyDescent="0.3">
      <c r="A423" s="206" t="s">
        <v>967</v>
      </c>
      <c r="B423" s="291" t="s">
        <v>336</v>
      </c>
      <c r="C423" s="292"/>
      <c r="D423" s="292"/>
      <c r="E423" s="299" t="s">
        <v>965</v>
      </c>
      <c r="F423" s="300"/>
      <c r="G423" s="300"/>
      <c r="H423" s="300"/>
      <c r="I423" s="300"/>
      <c r="J423" s="300"/>
      <c r="K423" s="300"/>
      <c r="L423" s="46">
        <v>116284.98</v>
      </c>
      <c r="M423" s="46">
        <v>119001.5</v>
      </c>
      <c r="N423" s="46">
        <v>0</v>
      </c>
      <c r="O423" s="46">
        <v>235286.48</v>
      </c>
      <c r="P423" s="46">
        <f t="shared" si="22"/>
        <v>119001.5</v>
      </c>
    </row>
    <row r="424" spans="1:16" ht="9.9" customHeight="1" x14ac:dyDescent="0.3">
      <c r="A424" s="206" t="s">
        <v>968</v>
      </c>
      <c r="B424" s="291" t="s">
        <v>336</v>
      </c>
      <c r="C424" s="292"/>
      <c r="D424" s="292"/>
      <c r="E424" s="292"/>
      <c r="F424" s="299" t="s">
        <v>965</v>
      </c>
      <c r="G424" s="300"/>
      <c r="H424" s="300"/>
      <c r="I424" s="300"/>
      <c r="J424" s="300"/>
      <c r="K424" s="300"/>
      <c r="L424" s="46">
        <v>116284.98</v>
      </c>
      <c r="M424" s="46">
        <v>119001.5</v>
      </c>
      <c r="N424" s="46">
        <v>0</v>
      </c>
      <c r="O424" s="46">
        <v>235286.48</v>
      </c>
      <c r="P424" s="46">
        <f t="shared" si="22"/>
        <v>119001.5</v>
      </c>
    </row>
    <row r="425" spans="1:16" ht="9.9" customHeight="1" x14ac:dyDescent="0.3">
      <c r="A425" s="207" t="s">
        <v>969</v>
      </c>
      <c r="B425" s="291" t="s">
        <v>336</v>
      </c>
      <c r="C425" s="292"/>
      <c r="D425" s="292"/>
      <c r="E425" s="292"/>
      <c r="F425" s="292"/>
      <c r="G425" s="301" t="s">
        <v>970</v>
      </c>
      <c r="H425" s="302"/>
      <c r="I425" s="302"/>
      <c r="J425" s="302"/>
      <c r="K425" s="302"/>
      <c r="L425" s="47">
        <v>115109.12</v>
      </c>
      <c r="M425" s="47">
        <v>117901.5</v>
      </c>
      <c r="N425" s="47">
        <v>0</v>
      </c>
      <c r="O425" s="47">
        <v>233010.62</v>
      </c>
      <c r="P425" s="47">
        <f t="shared" si="22"/>
        <v>117901.5</v>
      </c>
    </row>
    <row r="426" spans="1:16" ht="9.9" customHeight="1" x14ac:dyDescent="0.3">
      <c r="A426" s="207" t="s">
        <v>971</v>
      </c>
      <c r="B426" s="291" t="s">
        <v>336</v>
      </c>
      <c r="C426" s="292"/>
      <c r="D426" s="292"/>
      <c r="E426" s="292"/>
      <c r="F426" s="292"/>
      <c r="G426" s="301" t="s">
        <v>972</v>
      </c>
      <c r="H426" s="302"/>
      <c r="I426" s="302"/>
      <c r="J426" s="302"/>
      <c r="K426" s="302"/>
      <c r="L426" s="47">
        <v>1175.8599999999999</v>
      </c>
      <c r="M426" s="47">
        <v>1100</v>
      </c>
      <c r="N426" s="47">
        <v>0</v>
      </c>
      <c r="O426" s="47">
        <v>2275.86</v>
      </c>
      <c r="P426" s="47">
        <f t="shared" si="22"/>
        <v>1100</v>
      </c>
    </row>
    <row r="427" spans="1:16" ht="9.9" customHeight="1" x14ac:dyDescent="0.3">
      <c r="A427" s="30" t="s">
        <v>336</v>
      </c>
      <c r="B427" s="291" t="s">
        <v>336</v>
      </c>
      <c r="C427" s="292"/>
      <c r="D427" s="292"/>
      <c r="E427" s="292"/>
      <c r="F427" s="292"/>
      <c r="G427" s="31" t="s">
        <v>336</v>
      </c>
      <c r="H427" s="32"/>
      <c r="I427" s="32"/>
      <c r="J427" s="32"/>
      <c r="K427" s="32"/>
      <c r="L427" s="48"/>
      <c r="M427" s="48"/>
      <c r="N427" s="48"/>
      <c r="O427" s="48"/>
      <c r="P427" s="48"/>
    </row>
    <row r="428" spans="1:16" ht="9.9" customHeight="1" x14ac:dyDescent="0.3">
      <c r="A428" s="206" t="s">
        <v>973</v>
      </c>
      <c r="B428" s="202" t="s">
        <v>336</v>
      </c>
      <c r="C428" s="299" t="s">
        <v>974</v>
      </c>
      <c r="D428" s="300"/>
      <c r="E428" s="300"/>
      <c r="F428" s="300"/>
      <c r="G428" s="300"/>
      <c r="H428" s="300"/>
      <c r="I428" s="300"/>
      <c r="J428" s="300"/>
      <c r="K428" s="300"/>
      <c r="L428" s="46">
        <v>112194.42</v>
      </c>
      <c r="M428" s="46">
        <v>12623.17</v>
      </c>
      <c r="N428" s="46">
        <v>11659.06</v>
      </c>
      <c r="O428" s="46">
        <v>113158.53</v>
      </c>
      <c r="P428" s="46">
        <f t="shared" ref="P428:P432" si="23">M428-N428</f>
        <v>964.11000000000058</v>
      </c>
    </row>
    <row r="429" spans="1:16" ht="9.9" customHeight="1" x14ac:dyDescent="0.3">
      <c r="A429" s="206" t="s">
        <v>975</v>
      </c>
      <c r="B429" s="291" t="s">
        <v>336</v>
      </c>
      <c r="C429" s="292"/>
      <c r="D429" s="299" t="s">
        <v>974</v>
      </c>
      <c r="E429" s="300"/>
      <c r="F429" s="300"/>
      <c r="G429" s="300"/>
      <c r="H429" s="300"/>
      <c r="I429" s="300"/>
      <c r="J429" s="300"/>
      <c r="K429" s="300"/>
      <c r="L429" s="46">
        <v>112194.42</v>
      </c>
      <c r="M429" s="46">
        <v>12623.17</v>
      </c>
      <c r="N429" s="46">
        <v>11659.06</v>
      </c>
      <c r="O429" s="46">
        <v>113158.53</v>
      </c>
      <c r="P429" s="46">
        <f t="shared" si="23"/>
        <v>964.11000000000058</v>
      </c>
    </row>
    <row r="430" spans="1:16" ht="9.9" customHeight="1" x14ac:dyDescent="0.3">
      <c r="A430" s="206" t="s">
        <v>976</v>
      </c>
      <c r="B430" s="291" t="s">
        <v>336</v>
      </c>
      <c r="C430" s="292"/>
      <c r="D430" s="292"/>
      <c r="E430" s="299" t="s">
        <v>974</v>
      </c>
      <c r="F430" s="300"/>
      <c r="G430" s="300"/>
      <c r="H430" s="300"/>
      <c r="I430" s="300"/>
      <c r="J430" s="300"/>
      <c r="K430" s="300"/>
      <c r="L430" s="46">
        <v>112194.42</v>
      </c>
      <c r="M430" s="46">
        <v>12623.17</v>
      </c>
      <c r="N430" s="46">
        <v>11659.06</v>
      </c>
      <c r="O430" s="46">
        <v>113158.53</v>
      </c>
      <c r="P430" s="46">
        <f t="shared" si="23"/>
        <v>964.11000000000058</v>
      </c>
    </row>
    <row r="431" spans="1:16" ht="9.9" customHeight="1" x14ac:dyDescent="0.3">
      <c r="A431" s="206" t="s">
        <v>977</v>
      </c>
      <c r="B431" s="291" t="s">
        <v>336</v>
      </c>
      <c r="C431" s="292"/>
      <c r="D431" s="292"/>
      <c r="E431" s="292"/>
      <c r="F431" s="299" t="s">
        <v>974</v>
      </c>
      <c r="G431" s="300"/>
      <c r="H431" s="300"/>
      <c r="I431" s="300"/>
      <c r="J431" s="300"/>
      <c r="K431" s="300"/>
      <c r="L431" s="46">
        <v>112194.42</v>
      </c>
      <c r="M431" s="46">
        <v>12623.17</v>
      </c>
      <c r="N431" s="46">
        <v>11659.06</v>
      </c>
      <c r="O431" s="46">
        <v>113158.53</v>
      </c>
      <c r="P431" s="46">
        <f t="shared" si="23"/>
        <v>964.11000000000058</v>
      </c>
    </row>
    <row r="432" spans="1:16" ht="9.9" customHeight="1" x14ac:dyDescent="0.3">
      <c r="A432" s="207" t="s">
        <v>978</v>
      </c>
      <c r="B432" s="291" t="s">
        <v>336</v>
      </c>
      <c r="C432" s="292"/>
      <c r="D432" s="292"/>
      <c r="E432" s="292"/>
      <c r="F432" s="292"/>
      <c r="G432" s="301" t="s">
        <v>658</v>
      </c>
      <c r="H432" s="302"/>
      <c r="I432" s="302"/>
      <c r="J432" s="302"/>
      <c r="K432" s="302"/>
      <c r="L432" s="47">
        <v>112194.42</v>
      </c>
      <c r="M432" s="47">
        <v>12623.17</v>
      </c>
      <c r="N432" s="47">
        <v>11659.06</v>
      </c>
      <c r="O432" s="47">
        <v>113158.53</v>
      </c>
      <c r="P432" s="47">
        <f t="shared" si="23"/>
        <v>964.11000000000058</v>
      </c>
    </row>
    <row r="433" spans="1:16" ht="9.9" customHeight="1" x14ac:dyDescent="0.3">
      <c r="A433" s="30" t="s">
        <v>336</v>
      </c>
      <c r="B433" s="291" t="s">
        <v>336</v>
      </c>
      <c r="C433" s="292"/>
      <c r="D433" s="292"/>
      <c r="E433" s="292"/>
      <c r="F433" s="292"/>
      <c r="G433" s="31" t="s">
        <v>336</v>
      </c>
      <c r="H433" s="32"/>
      <c r="I433" s="32"/>
      <c r="J433" s="32"/>
      <c r="K433" s="32"/>
      <c r="L433" s="48"/>
      <c r="M433" s="48"/>
      <c r="N433" s="48"/>
      <c r="O433" s="48"/>
      <c r="P433" s="48"/>
    </row>
    <row r="434" spans="1:16" ht="9.9" customHeight="1" x14ac:dyDescent="0.3">
      <c r="A434" s="206" t="s">
        <v>979</v>
      </c>
      <c r="B434" s="202" t="s">
        <v>336</v>
      </c>
      <c r="C434" s="299" t="s">
        <v>980</v>
      </c>
      <c r="D434" s="300"/>
      <c r="E434" s="300"/>
      <c r="F434" s="300"/>
      <c r="G434" s="300"/>
      <c r="H434" s="300"/>
      <c r="I434" s="300"/>
      <c r="J434" s="300"/>
      <c r="K434" s="300"/>
      <c r="L434" s="46">
        <v>420500.61</v>
      </c>
      <c r="M434" s="46">
        <v>23546.79</v>
      </c>
      <c r="N434" s="46">
        <v>0</v>
      </c>
      <c r="O434" s="46">
        <v>444047.4</v>
      </c>
      <c r="P434" s="46">
        <f t="shared" ref="P434:P439" si="24">M434-N434</f>
        <v>23546.79</v>
      </c>
    </row>
    <row r="435" spans="1:16" ht="9.9" customHeight="1" x14ac:dyDescent="0.3">
      <c r="A435" s="206" t="s">
        <v>981</v>
      </c>
      <c r="B435" s="291" t="s">
        <v>336</v>
      </c>
      <c r="C435" s="292"/>
      <c r="D435" s="299" t="s">
        <v>980</v>
      </c>
      <c r="E435" s="300"/>
      <c r="F435" s="300"/>
      <c r="G435" s="300"/>
      <c r="H435" s="300"/>
      <c r="I435" s="300"/>
      <c r="J435" s="300"/>
      <c r="K435" s="300"/>
      <c r="L435" s="46">
        <v>420500.61</v>
      </c>
      <c r="M435" s="46">
        <v>23546.79</v>
      </c>
      <c r="N435" s="46">
        <v>0</v>
      </c>
      <c r="O435" s="46">
        <v>444047.4</v>
      </c>
      <c r="P435" s="46">
        <f t="shared" si="24"/>
        <v>23546.79</v>
      </c>
    </row>
    <row r="436" spans="1:16" ht="9.9" customHeight="1" x14ac:dyDescent="0.3">
      <c r="A436" s="206" t="s">
        <v>982</v>
      </c>
      <c r="B436" s="291" t="s">
        <v>336</v>
      </c>
      <c r="C436" s="292"/>
      <c r="D436" s="292"/>
      <c r="E436" s="299" t="s">
        <v>980</v>
      </c>
      <c r="F436" s="300"/>
      <c r="G436" s="300"/>
      <c r="H436" s="300"/>
      <c r="I436" s="300"/>
      <c r="J436" s="300"/>
      <c r="K436" s="300"/>
      <c r="L436" s="46">
        <v>420500.61</v>
      </c>
      <c r="M436" s="46">
        <v>23546.79</v>
      </c>
      <c r="N436" s="46">
        <v>0</v>
      </c>
      <c r="O436" s="46">
        <v>444047.4</v>
      </c>
      <c r="P436" s="46">
        <f t="shared" si="24"/>
        <v>23546.79</v>
      </c>
    </row>
    <row r="437" spans="1:16" ht="9.9" customHeight="1" x14ac:dyDescent="0.3">
      <c r="A437" s="206" t="s">
        <v>983</v>
      </c>
      <c r="B437" s="291" t="s">
        <v>336</v>
      </c>
      <c r="C437" s="292"/>
      <c r="D437" s="292"/>
      <c r="E437" s="292"/>
      <c r="F437" s="299" t="s">
        <v>980</v>
      </c>
      <c r="G437" s="300"/>
      <c r="H437" s="300"/>
      <c r="I437" s="300"/>
      <c r="J437" s="300"/>
      <c r="K437" s="300"/>
      <c r="L437" s="46">
        <v>420500.61</v>
      </c>
      <c r="M437" s="46">
        <v>23546.79</v>
      </c>
      <c r="N437" s="46">
        <v>0</v>
      </c>
      <c r="O437" s="46">
        <v>444047.4</v>
      </c>
      <c r="P437" s="46">
        <f t="shared" si="24"/>
        <v>23546.79</v>
      </c>
    </row>
    <row r="438" spans="1:16" ht="9.9" customHeight="1" x14ac:dyDescent="0.3">
      <c r="A438" s="207" t="s">
        <v>984</v>
      </c>
      <c r="B438" s="291" t="s">
        <v>336</v>
      </c>
      <c r="C438" s="292"/>
      <c r="D438" s="292"/>
      <c r="E438" s="292"/>
      <c r="F438" s="292"/>
      <c r="G438" s="301" t="s">
        <v>985</v>
      </c>
      <c r="H438" s="302"/>
      <c r="I438" s="302"/>
      <c r="J438" s="302"/>
      <c r="K438" s="302"/>
      <c r="L438" s="47">
        <v>23015.96</v>
      </c>
      <c r="M438" s="47">
        <v>23546.79</v>
      </c>
      <c r="N438" s="47">
        <v>0</v>
      </c>
      <c r="O438" s="47">
        <v>46562.75</v>
      </c>
      <c r="P438" s="47">
        <f t="shared" si="24"/>
        <v>23546.79</v>
      </c>
    </row>
    <row r="439" spans="1:16" ht="9.9" customHeight="1" x14ac:dyDescent="0.3">
      <c r="A439" s="207" t="s">
        <v>986</v>
      </c>
      <c r="B439" s="291" t="s">
        <v>336</v>
      </c>
      <c r="C439" s="292"/>
      <c r="D439" s="292"/>
      <c r="E439" s="292"/>
      <c r="F439" s="292"/>
      <c r="G439" s="301" t="s">
        <v>987</v>
      </c>
      <c r="H439" s="302"/>
      <c r="I439" s="302"/>
      <c r="J439" s="302"/>
      <c r="K439" s="302"/>
      <c r="L439" s="47">
        <v>397484.65</v>
      </c>
      <c r="M439" s="47">
        <v>0</v>
      </c>
      <c r="N439" s="47">
        <v>0</v>
      </c>
      <c r="O439" s="47">
        <v>397484.65</v>
      </c>
      <c r="P439" s="47">
        <f t="shared" si="24"/>
        <v>0</v>
      </c>
    </row>
    <row r="440" spans="1:16" ht="9.9" customHeight="1" x14ac:dyDescent="0.3">
      <c r="A440" s="30" t="s">
        <v>336</v>
      </c>
      <c r="B440" s="291" t="s">
        <v>336</v>
      </c>
      <c r="C440" s="292"/>
      <c r="D440" s="292"/>
      <c r="E440" s="292"/>
      <c r="F440" s="292"/>
      <c r="G440" s="31" t="s">
        <v>336</v>
      </c>
      <c r="H440" s="32"/>
      <c r="I440" s="32"/>
      <c r="J440" s="32"/>
      <c r="K440" s="32"/>
      <c r="L440" s="48"/>
      <c r="M440" s="48"/>
      <c r="N440" s="48"/>
      <c r="O440" s="48"/>
      <c r="P440" s="48"/>
    </row>
    <row r="441" spans="1:16" ht="9.9" customHeight="1" x14ac:dyDescent="0.3">
      <c r="A441" s="206" t="s">
        <v>990</v>
      </c>
      <c r="B441" s="299" t="s">
        <v>991</v>
      </c>
      <c r="C441" s="300"/>
      <c r="D441" s="300"/>
      <c r="E441" s="300"/>
      <c r="F441" s="300"/>
      <c r="G441" s="300"/>
      <c r="H441" s="300"/>
      <c r="I441" s="300"/>
      <c r="J441" s="300"/>
      <c r="K441" s="300"/>
      <c r="L441" s="46">
        <v>1599996.72</v>
      </c>
      <c r="M441" s="46">
        <v>422.26</v>
      </c>
      <c r="N441" s="46">
        <v>1221849.7</v>
      </c>
      <c r="O441" s="46">
        <v>2821424.16</v>
      </c>
      <c r="P441" s="46">
        <f>N441-M441</f>
        <v>1221427.44</v>
      </c>
    </row>
    <row r="442" spans="1:16" ht="9.9" customHeight="1" x14ac:dyDescent="0.3">
      <c r="A442" s="206" t="s">
        <v>992</v>
      </c>
      <c r="B442" s="202" t="s">
        <v>336</v>
      </c>
      <c r="C442" s="299" t="s">
        <v>991</v>
      </c>
      <c r="D442" s="300"/>
      <c r="E442" s="300"/>
      <c r="F442" s="300"/>
      <c r="G442" s="300"/>
      <c r="H442" s="300"/>
      <c r="I442" s="300"/>
      <c r="J442" s="300"/>
      <c r="K442" s="300"/>
      <c r="L442" s="46">
        <v>1599996.72</v>
      </c>
      <c r="M442" s="46">
        <v>422.26</v>
      </c>
      <c r="N442" s="46">
        <v>1221849.7</v>
      </c>
      <c r="O442" s="46">
        <v>2821424.16</v>
      </c>
      <c r="P442" s="46">
        <f t="shared" ref="P442:P447" si="25">N442-M442</f>
        <v>1221427.44</v>
      </c>
    </row>
    <row r="443" spans="1:16" ht="9.9" customHeight="1" x14ac:dyDescent="0.3">
      <c r="A443" s="206" t="s">
        <v>993</v>
      </c>
      <c r="B443" s="291" t="s">
        <v>336</v>
      </c>
      <c r="C443" s="292"/>
      <c r="D443" s="299" t="s">
        <v>991</v>
      </c>
      <c r="E443" s="300"/>
      <c r="F443" s="300"/>
      <c r="G443" s="300"/>
      <c r="H443" s="300"/>
      <c r="I443" s="300"/>
      <c r="J443" s="300"/>
      <c r="K443" s="300"/>
      <c r="L443" s="46">
        <v>1599996.72</v>
      </c>
      <c r="M443" s="46">
        <v>422.26</v>
      </c>
      <c r="N443" s="46">
        <v>1221849.7</v>
      </c>
      <c r="O443" s="46">
        <v>2821424.16</v>
      </c>
      <c r="P443" s="46">
        <f t="shared" si="25"/>
        <v>1221427.44</v>
      </c>
    </row>
    <row r="444" spans="1:16" ht="9.9" customHeight="1" x14ac:dyDescent="0.3">
      <c r="A444" s="206" t="s">
        <v>994</v>
      </c>
      <c r="B444" s="291" t="s">
        <v>336</v>
      </c>
      <c r="C444" s="292"/>
      <c r="D444" s="292"/>
      <c r="E444" s="299" t="s">
        <v>995</v>
      </c>
      <c r="F444" s="300"/>
      <c r="G444" s="300"/>
      <c r="H444" s="300"/>
      <c r="I444" s="300"/>
      <c r="J444" s="300"/>
      <c r="K444" s="300"/>
      <c r="L444" s="46">
        <v>651688.91</v>
      </c>
      <c r="M444" s="46">
        <v>0</v>
      </c>
      <c r="N444" s="46">
        <v>1004953.49</v>
      </c>
      <c r="O444" s="46">
        <v>1656642.4</v>
      </c>
      <c r="P444" s="46">
        <f t="shared" si="25"/>
        <v>1004953.49</v>
      </c>
    </row>
    <row r="445" spans="1:16" ht="9.9" customHeight="1" x14ac:dyDescent="0.3">
      <c r="A445" s="206" t="s">
        <v>996</v>
      </c>
      <c r="B445" s="291" t="s">
        <v>336</v>
      </c>
      <c r="C445" s="292"/>
      <c r="D445" s="292"/>
      <c r="E445" s="292"/>
      <c r="F445" s="299" t="s">
        <v>995</v>
      </c>
      <c r="G445" s="300"/>
      <c r="H445" s="300"/>
      <c r="I445" s="300"/>
      <c r="J445" s="300"/>
      <c r="K445" s="300"/>
      <c r="L445" s="46">
        <v>651688.91</v>
      </c>
      <c r="M445" s="46">
        <v>0</v>
      </c>
      <c r="N445" s="46">
        <v>1004953.49</v>
      </c>
      <c r="O445" s="46">
        <v>1656642.4</v>
      </c>
      <c r="P445" s="46">
        <f t="shared" si="25"/>
        <v>1004953.49</v>
      </c>
    </row>
    <row r="446" spans="1:16" ht="9.9" customHeight="1" x14ac:dyDescent="0.3">
      <c r="A446" s="207" t="s">
        <v>997</v>
      </c>
      <c r="B446" s="291" t="s">
        <v>336</v>
      </c>
      <c r="C446" s="292"/>
      <c r="D446" s="292"/>
      <c r="E446" s="292"/>
      <c r="F446" s="292"/>
      <c r="G446" s="301" t="s">
        <v>631</v>
      </c>
      <c r="H446" s="302"/>
      <c r="I446" s="302"/>
      <c r="J446" s="302"/>
      <c r="K446" s="302"/>
      <c r="L446" s="47">
        <v>651837.24</v>
      </c>
      <c r="M446" s="47">
        <v>0</v>
      </c>
      <c r="N446" s="47">
        <v>1004953.49</v>
      </c>
      <c r="O446" s="47">
        <v>1656790.73</v>
      </c>
      <c r="P446" s="47">
        <f t="shared" si="25"/>
        <v>1004953.49</v>
      </c>
    </row>
    <row r="447" spans="1:16" ht="9.9" customHeight="1" x14ac:dyDescent="0.3">
      <c r="A447" s="207" t="s">
        <v>998</v>
      </c>
      <c r="B447" s="291" t="s">
        <v>336</v>
      </c>
      <c r="C447" s="292"/>
      <c r="D447" s="292"/>
      <c r="E447" s="292"/>
      <c r="F447" s="292"/>
      <c r="G447" s="301" t="s">
        <v>999</v>
      </c>
      <c r="H447" s="302"/>
      <c r="I447" s="302"/>
      <c r="J447" s="302"/>
      <c r="K447" s="302"/>
      <c r="L447" s="47">
        <v>-148.33000000000001</v>
      </c>
      <c r="M447" s="47">
        <v>0</v>
      </c>
      <c r="N447" s="47">
        <v>0</v>
      </c>
      <c r="O447" s="47">
        <v>-148.33000000000001</v>
      </c>
      <c r="P447" s="47">
        <f t="shared" si="25"/>
        <v>0</v>
      </c>
    </row>
    <row r="448" spans="1:16" ht="9.9" customHeight="1" x14ac:dyDescent="0.3">
      <c r="A448" s="30" t="s">
        <v>336</v>
      </c>
      <c r="B448" s="291" t="s">
        <v>336</v>
      </c>
      <c r="C448" s="292"/>
      <c r="D448" s="292"/>
      <c r="E448" s="292"/>
      <c r="F448" s="292"/>
      <c r="G448" s="31" t="s">
        <v>336</v>
      </c>
      <c r="H448" s="32"/>
      <c r="I448" s="32"/>
      <c r="J448" s="32"/>
      <c r="K448" s="32"/>
      <c r="L448" s="48"/>
      <c r="M448" s="48"/>
      <c r="N448" s="48"/>
      <c r="O448" s="48"/>
      <c r="P448" s="48"/>
    </row>
    <row r="449" spans="1:16" ht="9.9" customHeight="1" x14ac:dyDescent="0.3">
      <c r="A449" s="206" t="s">
        <v>1000</v>
      </c>
      <c r="B449" s="291" t="s">
        <v>336</v>
      </c>
      <c r="C449" s="292"/>
      <c r="D449" s="292"/>
      <c r="E449" s="299" t="s">
        <v>1001</v>
      </c>
      <c r="F449" s="300"/>
      <c r="G449" s="300"/>
      <c r="H449" s="300"/>
      <c r="I449" s="300"/>
      <c r="J449" s="300"/>
      <c r="K449" s="300"/>
      <c r="L449" s="46">
        <v>889428.36</v>
      </c>
      <c r="M449" s="46">
        <v>0</v>
      </c>
      <c r="N449" s="46">
        <v>165390.35</v>
      </c>
      <c r="O449" s="46">
        <v>1054818.71</v>
      </c>
      <c r="P449" s="46">
        <f t="shared" ref="P449:P453" si="26">N449-M449</f>
        <v>165390.35</v>
      </c>
    </row>
    <row r="450" spans="1:16" ht="9.9" customHeight="1" x14ac:dyDescent="0.3">
      <c r="A450" s="206" t="s">
        <v>1002</v>
      </c>
      <c r="B450" s="291" t="s">
        <v>336</v>
      </c>
      <c r="C450" s="292"/>
      <c r="D450" s="292"/>
      <c r="E450" s="292"/>
      <c r="F450" s="299" t="s">
        <v>1003</v>
      </c>
      <c r="G450" s="300"/>
      <c r="H450" s="300"/>
      <c r="I450" s="300"/>
      <c r="J450" s="300"/>
      <c r="K450" s="300"/>
      <c r="L450" s="46">
        <v>85009.919999999998</v>
      </c>
      <c r="M450" s="46">
        <v>0</v>
      </c>
      <c r="N450" s="46">
        <v>19432.73</v>
      </c>
      <c r="O450" s="46">
        <v>104442.65</v>
      </c>
      <c r="P450" s="46">
        <f t="shared" si="26"/>
        <v>19432.73</v>
      </c>
    </row>
    <row r="451" spans="1:16" ht="9.9" customHeight="1" x14ac:dyDescent="0.3">
      <c r="A451" s="207" t="s">
        <v>1004</v>
      </c>
      <c r="B451" s="291" t="s">
        <v>336</v>
      </c>
      <c r="C451" s="292"/>
      <c r="D451" s="292"/>
      <c r="E451" s="292"/>
      <c r="F451" s="292"/>
      <c r="G451" s="301" t="s">
        <v>1005</v>
      </c>
      <c r="H451" s="302"/>
      <c r="I451" s="302"/>
      <c r="J451" s="302"/>
      <c r="K451" s="302"/>
      <c r="L451" s="47">
        <v>51000</v>
      </c>
      <c r="M451" s="47">
        <v>0</v>
      </c>
      <c r="N451" s="47">
        <v>13380</v>
      </c>
      <c r="O451" s="47">
        <v>64380</v>
      </c>
      <c r="P451" s="47">
        <f t="shared" si="26"/>
        <v>13380</v>
      </c>
    </row>
    <row r="452" spans="1:16" ht="9.9" customHeight="1" x14ac:dyDescent="0.3">
      <c r="A452" s="207" t="s">
        <v>1006</v>
      </c>
      <c r="B452" s="291" t="s">
        <v>336</v>
      </c>
      <c r="C452" s="292"/>
      <c r="D452" s="292"/>
      <c r="E452" s="292"/>
      <c r="F452" s="292"/>
      <c r="G452" s="301" t="s">
        <v>1007</v>
      </c>
      <c r="H452" s="302"/>
      <c r="I452" s="302"/>
      <c r="J452" s="302"/>
      <c r="K452" s="302"/>
      <c r="L452" s="47">
        <v>22009.919999999998</v>
      </c>
      <c r="M452" s="47">
        <v>0</v>
      </c>
      <c r="N452" s="47">
        <v>6052.73</v>
      </c>
      <c r="O452" s="47">
        <v>28062.65</v>
      </c>
      <c r="P452" s="47">
        <f t="shared" si="26"/>
        <v>6052.73</v>
      </c>
    </row>
    <row r="453" spans="1:16" ht="9.9" customHeight="1" x14ac:dyDescent="0.3">
      <c r="A453" s="207" t="s">
        <v>1008</v>
      </c>
      <c r="B453" s="291" t="s">
        <v>336</v>
      </c>
      <c r="C453" s="292"/>
      <c r="D453" s="292"/>
      <c r="E453" s="292"/>
      <c r="F453" s="292"/>
      <c r="G453" s="301" t="s">
        <v>1009</v>
      </c>
      <c r="H453" s="302"/>
      <c r="I453" s="302"/>
      <c r="J453" s="302"/>
      <c r="K453" s="302"/>
      <c r="L453" s="47">
        <v>12000</v>
      </c>
      <c r="M453" s="47">
        <v>0</v>
      </c>
      <c r="N453" s="47">
        <v>0</v>
      </c>
      <c r="O453" s="47">
        <v>12000</v>
      </c>
      <c r="P453" s="47">
        <f t="shared" si="26"/>
        <v>0</v>
      </c>
    </row>
    <row r="454" spans="1:16" ht="9.9" customHeight="1" x14ac:dyDescent="0.3">
      <c r="A454" s="30" t="s">
        <v>336</v>
      </c>
      <c r="B454" s="291" t="s">
        <v>336</v>
      </c>
      <c r="C454" s="292"/>
      <c r="D454" s="292"/>
      <c r="E454" s="292"/>
      <c r="F454" s="292"/>
      <c r="G454" s="31" t="s">
        <v>336</v>
      </c>
      <c r="H454" s="32"/>
      <c r="I454" s="32"/>
      <c r="J454" s="32"/>
      <c r="K454" s="32"/>
      <c r="L454" s="48"/>
      <c r="M454" s="48"/>
      <c r="N454" s="48"/>
      <c r="O454" s="48"/>
      <c r="P454" s="48"/>
    </row>
    <row r="455" spans="1:16" ht="9.9" customHeight="1" x14ac:dyDescent="0.3">
      <c r="A455" s="206" t="s">
        <v>1010</v>
      </c>
      <c r="B455" s="291" t="s">
        <v>336</v>
      </c>
      <c r="C455" s="292"/>
      <c r="D455" s="292"/>
      <c r="E455" s="292"/>
      <c r="F455" s="299" t="s">
        <v>1011</v>
      </c>
      <c r="G455" s="300"/>
      <c r="H455" s="300"/>
      <c r="I455" s="300"/>
      <c r="J455" s="300"/>
      <c r="K455" s="300"/>
      <c r="L455" s="46">
        <v>383135</v>
      </c>
      <c r="M455" s="46">
        <v>0</v>
      </c>
      <c r="N455" s="46">
        <v>123280</v>
      </c>
      <c r="O455" s="46">
        <v>506415</v>
      </c>
      <c r="P455" s="46">
        <f t="shared" ref="P455:P456" si="27">N455-M455</f>
        <v>123280</v>
      </c>
    </row>
    <row r="456" spans="1:16" ht="9.9" customHeight="1" x14ac:dyDescent="0.3">
      <c r="A456" s="207" t="s">
        <v>1012</v>
      </c>
      <c r="B456" s="291" t="s">
        <v>336</v>
      </c>
      <c r="C456" s="292"/>
      <c r="D456" s="292"/>
      <c r="E456" s="292"/>
      <c r="F456" s="292"/>
      <c r="G456" s="301" t="s">
        <v>1013</v>
      </c>
      <c r="H456" s="302"/>
      <c r="I456" s="302"/>
      <c r="J456" s="302"/>
      <c r="K456" s="302"/>
      <c r="L456" s="47">
        <v>383135</v>
      </c>
      <c r="M456" s="47">
        <v>0</v>
      </c>
      <c r="N456" s="47">
        <v>123280</v>
      </c>
      <c r="O456" s="47">
        <v>506415</v>
      </c>
      <c r="P456" s="47">
        <f t="shared" si="27"/>
        <v>123280</v>
      </c>
    </row>
    <row r="457" spans="1:16" ht="9.9" customHeight="1" x14ac:dyDescent="0.3">
      <c r="A457" s="30" t="s">
        <v>336</v>
      </c>
      <c r="B457" s="291" t="s">
        <v>336</v>
      </c>
      <c r="C457" s="292"/>
      <c r="D457" s="292"/>
      <c r="E457" s="292"/>
      <c r="F457" s="292"/>
      <c r="G457" s="31" t="s">
        <v>336</v>
      </c>
      <c r="H457" s="32"/>
      <c r="I457" s="32"/>
      <c r="J457" s="32"/>
      <c r="K457" s="32"/>
      <c r="L457" s="48"/>
      <c r="M457" s="48"/>
      <c r="N457" s="48"/>
      <c r="O457" s="48"/>
      <c r="P457" s="48"/>
    </row>
    <row r="458" spans="1:16" ht="9.9" customHeight="1" x14ac:dyDescent="0.3">
      <c r="A458" s="206" t="s">
        <v>1014</v>
      </c>
      <c r="B458" s="291" t="s">
        <v>336</v>
      </c>
      <c r="C458" s="292"/>
      <c r="D458" s="292"/>
      <c r="E458" s="292"/>
      <c r="F458" s="299" t="s">
        <v>1015</v>
      </c>
      <c r="G458" s="300"/>
      <c r="H458" s="300"/>
      <c r="I458" s="300"/>
      <c r="J458" s="300"/>
      <c r="K458" s="300"/>
      <c r="L458" s="46">
        <v>421283.44</v>
      </c>
      <c r="M458" s="46">
        <v>0</v>
      </c>
      <c r="N458" s="46">
        <v>22677.62</v>
      </c>
      <c r="O458" s="46">
        <v>443961.06</v>
      </c>
      <c r="P458" s="46">
        <f t="shared" ref="P458:P459" si="28">N458-M458</f>
        <v>22677.62</v>
      </c>
    </row>
    <row r="459" spans="1:16" ht="9.9" customHeight="1" x14ac:dyDescent="0.3">
      <c r="A459" s="207" t="s">
        <v>1016</v>
      </c>
      <c r="B459" s="291" t="s">
        <v>336</v>
      </c>
      <c r="C459" s="292"/>
      <c r="D459" s="292"/>
      <c r="E459" s="292"/>
      <c r="F459" s="292"/>
      <c r="G459" s="301" t="s">
        <v>1017</v>
      </c>
      <c r="H459" s="302"/>
      <c r="I459" s="302"/>
      <c r="J459" s="302"/>
      <c r="K459" s="302"/>
      <c r="L459" s="47">
        <v>421283.44</v>
      </c>
      <c r="M459" s="47">
        <v>0</v>
      </c>
      <c r="N459" s="47">
        <v>22677.62</v>
      </c>
      <c r="O459" s="47">
        <v>443961.06</v>
      </c>
      <c r="P459" s="47">
        <f t="shared" si="28"/>
        <v>22677.62</v>
      </c>
    </row>
    <row r="460" spans="1:16" ht="9.9" customHeight="1" x14ac:dyDescent="0.3">
      <c r="A460" s="30" t="s">
        <v>336</v>
      </c>
      <c r="B460" s="291" t="s">
        <v>336</v>
      </c>
      <c r="C460" s="292"/>
      <c r="D460" s="292"/>
      <c r="E460" s="292"/>
      <c r="F460" s="292"/>
      <c r="G460" s="31" t="s">
        <v>336</v>
      </c>
      <c r="H460" s="32"/>
      <c r="I460" s="32"/>
      <c r="J460" s="32"/>
      <c r="K460" s="32"/>
      <c r="L460" s="48"/>
      <c r="M460" s="48"/>
      <c r="N460" s="48"/>
      <c r="O460" s="48"/>
      <c r="P460" s="48"/>
    </row>
    <row r="461" spans="1:16" ht="9.9" customHeight="1" x14ac:dyDescent="0.3">
      <c r="A461" s="206" t="s">
        <v>1018</v>
      </c>
      <c r="B461" s="291" t="s">
        <v>336</v>
      </c>
      <c r="C461" s="292"/>
      <c r="D461" s="292"/>
      <c r="E461" s="299" t="s">
        <v>1019</v>
      </c>
      <c r="F461" s="300"/>
      <c r="G461" s="300"/>
      <c r="H461" s="300"/>
      <c r="I461" s="300"/>
      <c r="J461" s="300"/>
      <c r="K461" s="300"/>
      <c r="L461" s="46">
        <v>35567.11</v>
      </c>
      <c r="M461" s="46">
        <v>0</v>
      </c>
      <c r="N461" s="46">
        <v>27539.599999999999</v>
      </c>
      <c r="O461" s="46">
        <v>63106.71</v>
      </c>
      <c r="P461" s="46">
        <f t="shared" ref="P461:P464" si="29">N461-M461</f>
        <v>27539.599999999999</v>
      </c>
    </row>
    <row r="462" spans="1:16" ht="9.9" customHeight="1" x14ac:dyDescent="0.3">
      <c r="A462" s="206" t="s">
        <v>1020</v>
      </c>
      <c r="B462" s="291" t="s">
        <v>336</v>
      </c>
      <c r="C462" s="292"/>
      <c r="D462" s="292"/>
      <c r="E462" s="292"/>
      <c r="F462" s="299" t="s">
        <v>1019</v>
      </c>
      <c r="G462" s="300"/>
      <c r="H462" s="300"/>
      <c r="I462" s="300"/>
      <c r="J462" s="300"/>
      <c r="K462" s="300"/>
      <c r="L462" s="46">
        <v>35567.11</v>
      </c>
      <c r="M462" s="46">
        <v>0</v>
      </c>
      <c r="N462" s="46">
        <v>27539.599999999999</v>
      </c>
      <c r="O462" s="46">
        <v>63106.71</v>
      </c>
      <c r="P462" s="46">
        <f t="shared" si="29"/>
        <v>27539.599999999999</v>
      </c>
    </row>
    <row r="463" spans="1:16" ht="9.9" customHeight="1" x14ac:dyDescent="0.3">
      <c r="A463" s="207" t="s">
        <v>1021</v>
      </c>
      <c r="B463" s="291" t="s">
        <v>336</v>
      </c>
      <c r="C463" s="292"/>
      <c r="D463" s="292"/>
      <c r="E463" s="292"/>
      <c r="F463" s="292"/>
      <c r="G463" s="301" t="s">
        <v>1022</v>
      </c>
      <c r="H463" s="302"/>
      <c r="I463" s="302"/>
      <c r="J463" s="302"/>
      <c r="K463" s="302"/>
      <c r="L463" s="47">
        <v>35553.86</v>
      </c>
      <c r="M463" s="47">
        <v>0</v>
      </c>
      <c r="N463" s="47">
        <v>26875.18</v>
      </c>
      <c r="O463" s="47">
        <v>62429.04</v>
      </c>
      <c r="P463" s="47">
        <f t="shared" si="29"/>
        <v>26875.18</v>
      </c>
    </row>
    <row r="464" spans="1:16" ht="9.9" customHeight="1" x14ac:dyDescent="0.3">
      <c r="A464" s="207" t="s">
        <v>1023</v>
      </c>
      <c r="B464" s="291" t="s">
        <v>336</v>
      </c>
      <c r="C464" s="292"/>
      <c r="D464" s="292"/>
      <c r="E464" s="292"/>
      <c r="F464" s="292"/>
      <c r="G464" s="301" t="s">
        <v>1024</v>
      </c>
      <c r="H464" s="302"/>
      <c r="I464" s="302"/>
      <c r="J464" s="302"/>
      <c r="K464" s="302"/>
      <c r="L464" s="47">
        <v>13.25</v>
      </c>
      <c r="M464" s="47">
        <v>0</v>
      </c>
      <c r="N464" s="47">
        <v>664.42</v>
      </c>
      <c r="O464" s="47">
        <v>677.67</v>
      </c>
      <c r="P464" s="47">
        <f t="shared" si="29"/>
        <v>664.42</v>
      </c>
    </row>
    <row r="465" spans="1:16" ht="9.9" customHeight="1" x14ac:dyDescent="0.3">
      <c r="A465" s="30" t="s">
        <v>336</v>
      </c>
      <c r="B465" s="291" t="s">
        <v>336</v>
      </c>
      <c r="C465" s="292"/>
      <c r="D465" s="292"/>
      <c r="E465" s="292"/>
      <c r="F465" s="292"/>
      <c r="G465" s="31" t="s">
        <v>336</v>
      </c>
      <c r="H465" s="32"/>
      <c r="I465" s="32"/>
      <c r="J465" s="32"/>
      <c r="K465" s="32"/>
      <c r="L465" s="48"/>
      <c r="M465" s="48"/>
      <c r="N465" s="48"/>
      <c r="O465" s="48"/>
      <c r="P465" s="48"/>
    </row>
    <row r="466" spans="1:16" ht="9.9" customHeight="1" x14ac:dyDescent="0.3">
      <c r="A466" s="206" t="s">
        <v>1025</v>
      </c>
      <c r="B466" s="291" t="s">
        <v>336</v>
      </c>
      <c r="C466" s="292"/>
      <c r="D466" s="292"/>
      <c r="E466" s="299" t="s">
        <v>1026</v>
      </c>
      <c r="F466" s="300"/>
      <c r="G466" s="300"/>
      <c r="H466" s="300"/>
      <c r="I466" s="300"/>
      <c r="J466" s="300"/>
      <c r="K466" s="300"/>
      <c r="L466" s="46">
        <v>16.37</v>
      </c>
      <c r="M466" s="46">
        <v>0</v>
      </c>
      <c r="N466" s="46">
        <v>288.83</v>
      </c>
      <c r="O466" s="46">
        <v>305.2</v>
      </c>
      <c r="P466" s="46">
        <f t="shared" ref="P466:P468" si="30">N466-M466</f>
        <v>288.83</v>
      </c>
    </row>
    <row r="467" spans="1:16" ht="9.9" customHeight="1" x14ac:dyDescent="0.3">
      <c r="A467" s="206" t="s">
        <v>1027</v>
      </c>
      <c r="B467" s="291" t="s">
        <v>336</v>
      </c>
      <c r="C467" s="292"/>
      <c r="D467" s="292"/>
      <c r="E467" s="292"/>
      <c r="F467" s="299" t="s">
        <v>1028</v>
      </c>
      <c r="G467" s="300"/>
      <c r="H467" s="300"/>
      <c r="I467" s="300"/>
      <c r="J467" s="300"/>
      <c r="K467" s="300"/>
      <c r="L467" s="46">
        <v>16.37</v>
      </c>
      <c r="M467" s="46">
        <v>0</v>
      </c>
      <c r="N467" s="46">
        <v>288.83</v>
      </c>
      <c r="O467" s="46">
        <v>305.2</v>
      </c>
      <c r="P467" s="46">
        <f t="shared" si="30"/>
        <v>288.83</v>
      </c>
    </row>
    <row r="468" spans="1:16" ht="9.9" customHeight="1" x14ac:dyDescent="0.3">
      <c r="A468" s="207" t="s">
        <v>1029</v>
      </c>
      <c r="B468" s="291" t="s">
        <v>336</v>
      </c>
      <c r="C468" s="292"/>
      <c r="D468" s="292"/>
      <c r="E468" s="292"/>
      <c r="F468" s="292"/>
      <c r="G468" s="301" t="s">
        <v>1030</v>
      </c>
      <c r="H468" s="302"/>
      <c r="I468" s="302"/>
      <c r="J468" s="302"/>
      <c r="K468" s="302"/>
      <c r="L468" s="47">
        <v>16.37</v>
      </c>
      <c r="M468" s="47">
        <v>0</v>
      </c>
      <c r="N468" s="47">
        <v>288.83</v>
      </c>
      <c r="O468" s="47">
        <v>305.2</v>
      </c>
      <c r="P468" s="47">
        <f t="shared" si="30"/>
        <v>288.83</v>
      </c>
    </row>
    <row r="469" spans="1:16" ht="9.9" customHeight="1" x14ac:dyDescent="0.3">
      <c r="A469" s="30" t="s">
        <v>336</v>
      </c>
      <c r="B469" s="291" t="s">
        <v>336</v>
      </c>
      <c r="C469" s="292"/>
      <c r="D469" s="292"/>
      <c r="E469" s="292"/>
      <c r="F469" s="292"/>
      <c r="G469" s="31" t="s">
        <v>336</v>
      </c>
      <c r="H469" s="32"/>
      <c r="I469" s="32"/>
      <c r="J469" s="32"/>
      <c r="K469" s="32"/>
      <c r="L469" s="48"/>
      <c r="M469" s="48"/>
      <c r="N469" s="48"/>
      <c r="O469" s="48"/>
      <c r="P469" s="48"/>
    </row>
    <row r="470" spans="1:16" ht="9.9" customHeight="1" x14ac:dyDescent="0.3">
      <c r="A470" s="206" t="s">
        <v>1036</v>
      </c>
      <c r="B470" s="291" t="s">
        <v>336</v>
      </c>
      <c r="C470" s="292"/>
      <c r="D470" s="292"/>
      <c r="E470" s="299" t="s">
        <v>1037</v>
      </c>
      <c r="F470" s="300"/>
      <c r="G470" s="300"/>
      <c r="H470" s="300"/>
      <c r="I470" s="300"/>
      <c r="J470" s="300"/>
      <c r="K470" s="300"/>
      <c r="L470" s="46">
        <v>280.01</v>
      </c>
      <c r="M470" s="46">
        <v>422.26</v>
      </c>
      <c r="N470" s="46">
        <v>130.63999999999999</v>
      </c>
      <c r="O470" s="46">
        <v>-11.61</v>
      </c>
      <c r="P470" s="46">
        <f t="shared" ref="P470:P472" si="31">N470-M470</f>
        <v>-291.62</v>
      </c>
    </row>
    <row r="471" spans="1:16" ht="9.9" customHeight="1" x14ac:dyDescent="0.3">
      <c r="A471" s="206" t="s">
        <v>1038</v>
      </c>
      <c r="B471" s="291" t="s">
        <v>336</v>
      </c>
      <c r="C471" s="292"/>
      <c r="D471" s="292"/>
      <c r="E471" s="292"/>
      <c r="F471" s="299" t="s">
        <v>1039</v>
      </c>
      <c r="G471" s="300"/>
      <c r="H471" s="300"/>
      <c r="I471" s="300"/>
      <c r="J471" s="300"/>
      <c r="K471" s="300"/>
      <c r="L471" s="46">
        <v>280.01</v>
      </c>
      <c r="M471" s="46">
        <v>422.26</v>
      </c>
      <c r="N471" s="46">
        <v>130.63999999999999</v>
      </c>
      <c r="O471" s="46">
        <v>-11.61</v>
      </c>
      <c r="P471" s="46">
        <f t="shared" si="31"/>
        <v>-291.62</v>
      </c>
    </row>
    <row r="472" spans="1:16" ht="9.9" customHeight="1" x14ac:dyDescent="0.3">
      <c r="A472" s="207" t="s">
        <v>1040</v>
      </c>
      <c r="B472" s="291" t="s">
        <v>336</v>
      </c>
      <c r="C472" s="292"/>
      <c r="D472" s="292"/>
      <c r="E472" s="292"/>
      <c r="F472" s="292"/>
      <c r="G472" s="301" t="s">
        <v>1041</v>
      </c>
      <c r="H472" s="302"/>
      <c r="I472" s="302"/>
      <c r="J472" s="302"/>
      <c r="K472" s="302"/>
      <c r="L472" s="47">
        <v>280.01</v>
      </c>
      <c r="M472" s="47">
        <v>422.26</v>
      </c>
      <c r="N472" s="47">
        <v>130.63999999999999</v>
      </c>
      <c r="O472" s="47">
        <v>-11.61</v>
      </c>
      <c r="P472" s="47">
        <f t="shared" si="31"/>
        <v>-291.62</v>
      </c>
    </row>
    <row r="473" spans="1:16" ht="10.35" customHeight="1" x14ac:dyDescent="0.3">
      <c r="A473" s="30" t="s">
        <v>336</v>
      </c>
      <c r="B473" s="303" t="s">
        <v>336</v>
      </c>
      <c r="C473" s="304"/>
      <c r="D473" s="304"/>
      <c r="E473" s="304"/>
      <c r="F473" s="304"/>
      <c r="G473" s="43" t="s">
        <v>336</v>
      </c>
      <c r="H473" s="44"/>
      <c r="I473" s="44"/>
      <c r="J473" s="44"/>
      <c r="K473" s="44"/>
      <c r="L473" s="52"/>
      <c r="M473" s="52"/>
      <c r="N473" s="52"/>
      <c r="O473" s="52"/>
      <c r="P473" s="52"/>
    </row>
    <row r="474" spans="1:16" ht="9.9" customHeight="1" x14ac:dyDescent="0.3">
      <c r="A474" s="206" t="s">
        <v>1042</v>
      </c>
      <c r="B474" s="307" t="s">
        <v>336</v>
      </c>
      <c r="C474" s="308"/>
      <c r="D474" s="308"/>
      <c r="E474" s="311" t="s">
        <v>980</v>
      </c>
      <c r="F474" s="312"/>
      <c r="G474" s="312"/>
      <c r="H474" s="312"/>
      <c r="I474" s="312"/>
      <c r="J474" s="312"/>
      <c r="K474" s="312"/>
      <c r="L474" s="286">
        <v>23015.96</v>
      </c>
      <c r="M474" s="286">
        <v>0</v>
      </c>
      <c r="N474" s="286">
        <v>23546.79</v>
      </c>
      <c r="O474" s="286">
        <v>46562.75</v>
      </c>
      <c r="P474" s="286">
        <f t="shared" ref="P474:P476" si="32">N474-M474</f>
        <v>23546.79</v>
      </c>
    </row>
    <row r="475" spans="1:16" ht="9.9" customHeight="1" x14ac:dyDescent="0.3">
      <c r="A475" s="206" t="s">
        <v>1043</v>
      </c>
      <c r="B475" s="291" t="s">
        <v>336</v>
      </c>
      <c r="C475" s="292"/>
      <c r="D475" s="292"/>
      <c r="E475" s="292"/>
      <c r="F475" s="299" t="s">
        <v>980</v>
      </c>
      <c r="G475" s="300"/>
      <c r="H475" s="300"/>
      <c r="I475" s="300"/>
      <c r="J475" s="300"/>
      <c r="K475" s="300"/>
      <c r="L475" s="46">
        <v>23015.96</v>
      </c>
      <c r="M475" s="46">
        <v>0</v>
      </c>
      <c r="N475" s="46">
        <v>23546.79</v>
      </c>
      <c r="O475" s="46">
        <v>46562.75</v>
      </c>
      <c r="P475" s="46">
        <f t="shared" si="32"/>
        <v>23546.79</v>
      </c>
    </row>
    <row r="476" spans="1:16" ht="9.9" customHeight="1" x14ac:dyDescent="0.3">
      <c r="A476" s="207" t="s">
        <v>1044</v>
      </c>
      <c r="B476" s="291" t="s">
        <v>336</v>
      </c>
      <c r="C476" s="292"/>
      <c r="D476" s="292"/>
      <c r="E476" s="292"/>
      <c r="F476" s="292"/>
      <c r="G476" s="301" t="s">
        <v>985</v>
      </c>
      <c r="H476" s="302"/>
      <c r="I476" s="302"/>
      <c r="J476" s="302"/>
      <c r="K476" s="302"/>
      <c r="L476" s="47">
        <v>23015.96</v>
      </c>
      <c r="M476" s="47">
        <v>0</v>
      </c>
      <c r="N476" s="47">
        <v>23546.79</v>
      </c>
      <c r="O476" s="47">
        <v>46562.75</v>
      </c>
      <c r="P476" s="47">
        <f t="shared" si="32"/>
        <v>23546.79</v>
      </c>
    </row>
  </sheetData>
  <mergeCells count="870">
    <mergeCell ref="B476:F476"/>
    <mergeCell ref="G476:K476"/>
    <mergeCell ref="B475:E475"/>
    <mergeCell ref="F475:K475"/>
    <mergeCell ref="B474:D474"/>
    <mergeCell ref="E474:K474"/>
    <mergeCell ref="B473:F473"/>
    <mergeCell ref="B472:F472"/>
    <mergeCell ref="G472:K472"/>
    <mergeCell ref="B471:E471"/>
    <mergeCell ref="F471:K471"/>
    <mergeCell ref="B469:F469"/>
    <mergeCell ref="B470:D470"/>
    <mergeCell ref="E470:K470"/>
    <mergeCell ref="B468:F468"/>
    <mergeCell ref="G468:K468"/>
    <mergeCell ref="B467:E467"/>
    <mergeCell ref="F467:K467"/>
    <mergeCell ref="B465:F465"/>
    <mergeCell ref="B466:D466"/>
    <mergeCell ref="E466:K466"/>
    <mergeCell ref="B464:F464"/>
    <mergeCell ref="G464:K464"/>
    <mergeCell ref="B463:F463"/>
    <mergeCell ref="G463:K463"/>
    <mergeCell ref="B462:E462"/>
    <mergeCell ref="F462:K462"/>
    <mergeCell ref="B460:F460"/>
    <mergeCell ref="B461:D461"/>
    <mergeCell ref="E461:K461"/>
    <mergeCell ref="B459:F459"/>
    <mergeCell ref="G459:K459"/>
    <mergeCell ref="B457:F457"/>
    <mergeCell ref="B458:E458"/>
    <mergeCell ref="F458:K458"/>
    <mergeCell ref="B456:F456"/>
    <mergeCell ref="G456:K456"/>
    <mergeCell ref="B454:F454"/>
    <mergeCell ref="B455:E455"/>
    <mergeCell ref="F455:K455"/>
    <mergeCell ref="B453:F453"/>
    <mergeCell ref="G453:K453"/>
    <mergeCell ref="B452:F452"/>
    <mergeCell ref="G452:K452"/>
    <mergeCell ref="B451:F451"/>
    <mergeCell ref="G451:K451"/>
    <mergeCell ref="B450:E450"/>
    <mergeCell ref="F450:K450"/>
    <mergeCell ref="B448:F448"/>
    <mergeCell ref="B449:D449"/>
    <mergeCell ref="E449:K449"/>
    <mergeCell ref="B447:F447"/>
    <mergeCell ref="G447:K447"/>
    <mergeCell ref="B446:F446"/>
    <mergeCell ref="G446:K446"/>
    <mergeCell ref="B445:E445"/>
    <mergeCell ref="F445:K445"/>
    <mergeCell ref="B444:D444"/>
    <mergeCell ref="E444:K444"/>
    <mergeCell ref="C442:K442"/>
    <mergeCell ref="B443:C443"/>
    <mergeCell ref="D443:K443"/>
    <mergeCell ref="B440:F440"/>
    <mergeCell ref="B441:K441"/>
    <mergeCell ref="B439:F439"/>
    <mergeCell ref="G439:K439"/>
    <mergeCell ref="B438:F438"/>
    <mergeCell ref="G438:K438"/>
    <mergeCell ref="B437:E437"/>
    <mergeCell ref="F437:K437"/>
    <mergeCell ref="B436:D436"/>
    <mergeCell ref="E436:K436"/>
    <mergeCell ref="B435:C435"/>
    <mergeCell ref="D435:K435"/>
    <mergeCell ref="B433:F433"/>
    <mergeCell ref="C434:K434"/>
    <mergeCell ref="B432:F432"/>
    <mergeCell ref="G432:K432"/>
    <mergeCell ref="B431:E431"/>
    <mergeCell ref="F431:K431"/>
    <mergeCell ref="B430:D430"/>
    <mergeCell ref="E430:K430"/>
    <mergeCell ref="B429:C429"/>
    <mergeCell ref="D429:K429"/>
    <mergeCell ref="B427:F427"/>
    <mergeCell ref="C428:K428"/>
    <mergeCell ref="B426:F426"/>
    <mergeCell ref="G426:K426"/>
    <mergeCell ref="B425:F425"/>
    <mergeCell ref="G425:K425"/>
    <mergeCell ref="B424:E424"/>
    <mergeCell ref="F424:K424"/>
    <mergeCell ref="B423:D423"/>
    <mergeCell ref="E423:K423"/>
    <mergeCell ref="B422:C422"/>
    <mergeCell ref="D422:K422"/>
    <mergeCell ref="B420:F420"/>
    <mergeCell ref="C421:K421"/>
    <mergeCell ref="B419:F419"/>
    <mergeCell ref="G419:K419"/>
    <mergeCell ref="B418:E418"/>
    <mergeCell ref="F418:K418"/>
    <mergeCell ref="B417:D417"/>
    <mergeCell ref="E417:K417"/>
    <mergeCell ref="B416:C416"/>
    <mergeCell ref="D416:K416"/>
    <mergeCell ref="B414:F414"/>
    <mergeCell ref="C415:K415"/>
    <mergeCell ref="B413:F413"/>
    <mergeCell ref="G413:K413"/>
    <mergeCell ref="B411:F411"/>
    <mergeCell ref="B412:E412"/>
    <mergeCell ref="F412:K412"/>
    <mergeCell ref="B410:F410"/>
    <mergeCell ref="G410:K410"/>
    <mergeCell ref="B409:E409"/>
    <mergeCell ref="F409:K409"/>
    <mergeCell ref="B408:D408"/>
    <mergeCell ref="E408:K408"/>
    <mergeCell ref="C406:K406"/>
    <mergeCell ref="B407:C407"/>
    <mergeCell ref="D407:K407"/>
    <mergeCell ref="B405:F405"/>
    <mergeCell ref="B404:F404"/>
    <mergeCell ref="G404:K404"/>
    <mergeCell ref="B402:F402"/>
    <mergeCell ref="B403:E403"/>
    <mergeCell ref="F403:K403"/>
    <mergeCell ref="B401:F401"/>
    <mergeCell ref="G401:K401"/>
    <mergeCell ref="B400:F400"/>
    <mergeCell ref="G400:K400"/>
    <mergeCell ref="B399:F399"/>
    <mergeCell ref="G399:K399"/>
    <mergeCell ref="B397:F397"/>
    <mergeCell ref="B398:E398"/>
    <mergeCell ref="F398:K398"/>
    <mergeCell ref="B396:F396"/>
    <mergeCell ref="G396:K396"/>
    <mergeCell ref="B394:F394"/>
    <mergeCell ref="B395:E395"/>
    <mergeCell ref="F395:K395"/>
    <mergeCell ref="B393:F393"/>
    <mergeCell ref="G393:K393"/>
    <mergeCell ref="B392:F392"/>
    <mergeCell ref="G392:K392"/>
    <mergeCell ref="B391:E391"/>
    <mergeCell ref="F391:K391"/>
    <mergeCell ref="B390:D390"/>
    <mergeCell ref="E390:K390"/>
    <mergeCell ref="B389:C389"/>
    <mergeCell ref="D389:K389"/>
    <mergeCell ref="B387:F387"/>
    <mergeCell ref="C388:K388"/>
    <mergeCell ref="B386:F386"/>
    <mergeCell ref="G386:K386"/>
    <mergeCell ref="B385:E385"/>
    <mergeCell ref="F385:K385"/>
    <mergeCell ref="B384:D384"/>
    <mergeCell ref="E384:K384"/>
    <mergeCell ref="B383:C383"/>
    <mergeCell ref="D383:K383"/>
    <mergeCell ref="B381:F381"/>
    <mergeCell ref="C382:K382"/>
    <mergeCell ref="B380:F380"/>
    <mergeCell ref="G380:K380"/>
    <mergeCell ref="B378:F378"/>
    <mergeCell ref="B379:E379"/>
    <mergeCell ref="F379:K379"/>
    <mergeCell ref="B377:F377"/>
    <mergeCell ref="G377:K377"/>
    <mergeCell ref="B375:F375"/>
    <mergeCell ref="B376:E376"/>
    <mergeCell ref="F376:K376"/>
    <mergeCell ref="B374:F374"/>
    <mergeCell ref="G374:K374"/>
    <mergeCell ref="B373:F373"/>
    <mergeCell ref="G373:K373"/>
    <mergeCell ref="B372:F372"/>
    <mergeCell ref="G372:K372"/>
    <mergeCell ref="B371:F371"/>
    <mergeCell ref="G371:K371"/>
    <mergeCell ref="B370:F370"/>
    <mergeCell ref="G370:K370"/>
    <mergeCell ref="B369:F369"/>
    <mergeCell ref="G369:K369"/>
    <mergeCell ref="B368:F368"/>
    <mergeCell ref="G368:K368"/>
    <mergeCell ref="B367:F367"/>
    <mergeCell ref="G367:K367"/>
    <mergeCell ref="B366:F366"/>
    <mergeCell ref="G366:K366"/>
    <mergeCell ref="B365:E365"/>
    <mergeCell ref="F365:K365"/>
    <mergeCell ref="B364:D364"/>
    <mergeCell ref="E364:K364"/>
    <mergeCell ref="B363:C363"/>
    <mergeCell ref="D363:K363"/>
    <mergeCell ref="B361:F361"/>
    <mergeCell ref="C362:K362"/>
    <mergeCell ref="B360:F360"/>
    <mergeCell ref="G360:K360"/>
    <mergeCell ref="B359:F359"/>
    <mergeCell ref="G359:K359"/>
    <mergeCell ref="B358:F358"/>
    <mergeCell ref="G358:K358"/>
    <mergeCell ref="B357:F357"/>
    <mergeCell ref="G357:K357"/>
    <mergeCell ref="B356:F356"/>
    <mergeCell ref="G356:K356"/>
    <mergeCell ref="B355:F355"/>
    <mergeCell ref="G355:K355"/>
    <mergeCell ref="B354:F354"/>
    <mergeCell ref="G354:K354"/>
    <mergeCell ref="B353:F353"/>
    <mergeCell ref="G353:K353"/>
    <mergeCell ref="B352:F352"/>
    <mergeCell ref="G352:K352"/>
    <mergeCell ref="B351:F351"/>
    <mergeCell ref="G351:K351"/>
    <mergeCell ref="B350:F350"/>
    <mergeCell ref="G350:K350"/>
    <mergeCell ref="B349:F349"/>
    <mergeCell ref="G349:K349"/>
    <mergeCell ref="B347:F347"/>
    <mergeCell ref="B348:E348"/>
    <mergeCell ref="F348:K348"/>
    <mergeCell ref="B346:F346"/>
    <mergeCell ref="G346:K346"/>
    <mergeCell ref="B345:F345"/>
    <mergeCell ref="G345:K345"/>
    <mergeCell ref="B344:F344"/>
    <mergeCell ref="G344:K344"/>
    <mergeCell ref="B343:F343"/>
    <mergeCell ref="G343:K343"/>
    <mergeCell ref="B342:F342"/>
    <mergeCell ref="G342:K342"/>
    <mergeCell ref="B340:F340"/>
    <mergeCell ref="B341:E341"/>
    <mergeCell ref="F341:K341"/>
    <mergeCell ref="B339:F339"/>
    <mergeCell ref="G339:K339"/>
    <mergeCell ref="B338:F338"/>
    <mergeCell ref="G338:K338"/>
    <mergeCell ref="B337:F337"/>
    <mergeCell ref="G337:K337"/>
    <mergeCell ref="B336:F336"/>
    <mergeCell ref="G336:K336"/>
    <mergeCell ref="B335:F335"/>
    <mergeCell ref="G335:K335"/>
    <mergeCell ref="B333:F333"/>
    <mergeCell ref="B334:E334"/>
    <mergeCell ref="F334:K334"/>
    <mergeCell ref="B332:F332"/>
    <mergeCell ref="G332:K332"/>
    <mergeCell ref="B330:F330"/>
    <mergeCell ref="B331:E331"/>
    <mergeCell ref="F331:K331"/>
    <mergeCell ref="B329:F329"/>
    <mergeCell ref="G329:K329"/>
    <mergeCell ref="B328:F328"/>
    <mergeCell ref="G328:K328"/>
    <mergeCell ref="B327:F327"/>
    <mergeCell ref="G327:K327"/>
    <mergeCell ref="B326:F326"/>
    <mergeCell ref="G326:K326"/>
    <mergeCell ref="B324:F324"/>
    <mergeCell ref="B325:E325"/>
    <mergeCell ref="F325:K325"/>
    <mergeCell ref="B323:F323"/>
    <mergeCell ref="G323:K323"/>
    <mergeCell ref="B322:E322"/>
    <mergeCell ref="F322:K322"/>
    <mergeCell ref="B321:D321"/>
    <mergeCell ref="E321:K321"/>
    <mergeCell ref="B320:C320"/>
    <mergeCell ref="D320:K320"/>
    <mergeCell ref="B318:F318"/>
    <mergeCell ref="C319:K319"/>
    <mergeCell ref="B317:F317"/>
    <mergeCell ref="G317:K317"/>
    <mergeCell ref="B316:F316"/>
    <mergeCell ref="G316:K316"/>
    <mergeCell ref="B315:F315"/>
    <mergeCell ref="G315:K315"/>
    <mergeCell ref="B314:F314"/>
    <mergeCell ref="G314:K314"/>
    <mergeCell ref="B313:F313"/>
    <mergeCell ref="G313:K313"/>
    <mergeCell ref="B312:F312"/>
    <mergeCell ref="G312:K312"/>
    <mergeCell ref="B311:F311"/>
    <mergeCell ref="G311:K311"/>
    <mergeCell ref="B310:F310"/>
    <mergeCell ref="G310:K310"/>
    <mergeCell ref="B309:F309"/>
    <mergeCell ref="G309:K309"/>
    <mergeCell ref="B308:E308"/>
    <mergeCell ref="F308:K308"/>
    <mergeCell ref="B307:D307"/>
    <mergeCell ref="E307:K307"/>
    <mergeCell ref="B305:D305"/>
    <mergeCell ref="B306:C306"/>
    <mergeCell ref="D306:K306"/>
    <mergeCell ref="B304:F304"/>
    <mergeCell ref="G304:K304"/>
    <mergeCell ref="B303:F303"/>
    <mergeCell ref="G303:K303"/>
    <mergeCell ref="B302:F302"/>
    <mergeCell ref="G302:K302"/>
    <mergeCell ref="B301:E301"/>
    <mergeCell ref="F301:K301"/>
    <mergeCell ref="B299:F299"/>
    <mergeCell ref="B300:D300"/>
    <mergeCell ref="E300:K300"/>
    <mergeCell ref="B298:F298"/>
    <mergeCell ref="G298:K298"/>
    <mergeCell ref="B297:F297"/>
    <mergeCell ref="G297:K297"/>
    <mergeCell ref="B296:F296"/>
    <mergeCell ref="G296:K296"/>
    <mergeCell ref="B295:F295"/>
    <mergeCell ref="G295:K295"/>
    <mergeCell ref="B294:F294"/>
    <mergeCell ref="G294:K294"/>
    <mergeCell ref="B293:F293"/>
    <mergeCell ref="G293:K293"/>
    <mergeCell ref="B292:F292"/>
    <mergeCell ref="G292:K292"/>
    <mergeCell ref="B291:F291"/>
    <mergeCell ref="G291:K291"/>
    <mergeCell ref="B290:F290"/>
    <mergeCell ref="G290:K290"/>
    <mergeCell ref="B289:F289"/>
    <mergeCell ref="G289:K289"/>
    <mergeCell ref="B288:F288"/>
    <mergeCell ref="G288:K288"/>
    <mergeCell ref="B287:F287"/>
    <mergeCell ref="G287:K287"/>
    <mergeCell ref="B286:F286"/>
    <mergeCell ref="G286:K286"/>
    <mergeCell ref="B285:F285"/>
    <mergeCell ref="G285:K285"/>
    <mergeCell ref="B283:F283"/>
    <mergeCell ref="B284:E284"/>
    <mergeCell ref="F284:K284"/>
    <mergeCell ref="B282:F282"/>
    <mergeCell ref="G282:K282"/>
    <mergeCell ref="B281:F281"/>
    <mergeCell ref="G281:K281"/>
    <mergeCell ref="B280:F280"/>
    <mergeCell ref="G280:K280"/>
    <mergeCell ref="B279:F279"/>
    <mergeCell ref="G279:K279"/>
    <mergeCell ref="B278:F278"/>
    <mergeCell ref="G278:K278"/>
    <mergeCell ref="B277:F277"/>
    <mergeCell ref="G277:K277"/>
    <mergeCell ref="B276:F276"/>
    <mergeCell ref="G276:K276"/>
    <mergeCell ref="B275:F275"/>
    <mergeCell ref="G275:K275"/>
    <mergeCell ref="B274:F274"/>
    <mergeCell ref="G274:K274"/>
    <mergeCell ref="B273:F273"/>
    <mergeCell ref="G273:K273"/>
    <mergeCell ref="B272:E272"/>
    <mergeCell ref="F272:K272"/>
    <mergeCell ref="B270:F270"/>
    <mergeCell ref="B271:D271"/>
    <mergeCell ref="E271:K271"/>
    <mergeCell ref="B269:F269"/>
    <mergeCell ref="G269:K269"/>
    <mergeCell ref="B268:F268"/>
    <mergeCell ref="G268:K268"/>
    <mergeCell ref="B267:F267"/>
    <mergeCell ref="G267:K267"/>
    <mergeCell ref="B266:F266"/>
    <mergeCell ref="G266:K266"/>
    <mergeCell ref="B265:F265"/>
    <mergeCell ref="G265:K265"/>
    <mergeCell ref="B264:E264"/>
    <mergeCell ref="F264:K264"/>
    <mergeCell ref="B263:D263"/>
    <mergeCell ref="E263:K263"/>
    <mergeCell ref="C261:K261"/>
    <mergeCell ref="B262:C262"/>
    <mergeCell ref="D262:K262"/>
    <mergeCell ref="B259:C259"/>
    <mergeCell ref="B260:K260"/>
    <mergeCell ref="B258:F258"/>
    <mergeCell ref="G258:K258"/>
    <mergeCell ref="B257:F257"/>
    <mergeCell ref="G257:K257"/>
    <mergeCell ref="B256:F256"/>
    <mergeCell ref="G256:K256"/>
    <mergeCell ref="B255:F255"/>
    <mergeCell ref="G255:K255"/>
    <mergeCell ref="B254:F254"/>
    <mergeCell ref="G254:K254"/>
    <mergeCell ref="B253:E253"/>
    <mergeCell ref="F253:K253"/>
    <mergeCell ref="B252:D252"/>
    <mergeCell ref="E252:K252"/>
    <mergeCell ref="B250:F250"/>
    <mergeCell ref="B251:C251"/>
    <mergeCell ref="D251:K251"/>
    <mergeCell ref="B249:F249"/>
    <mergeCell ref="G249:K249"/>
    <mergeCell ref="B248:E248"/>
    <mergeCell ref="F248:K248"/>
    <mergeCell ref="B246:F246"/>
    <mergeCell ref="B247:D247"/>
    <mergeCell ref="E247:K247"/>
    <mergeCell ref="B245:F245"/>
    <mergeCell ref="G245:K245"/>
    <mergeCell ref="B244:E244"/>
    <mergeCell ref="F244:K244"/>
    <mergeCell ref="B242:F242"/>
    <mergeCell ref="B243:D243"/>
    <mergeCell ref="E243:K243"/>
    <mergeCell ref="B241:F241"/>
    <mergeCell ref="G241:K241"/>
    <mergeCell ref="B240:F240"/>
    <mergeCell ref="G240:K240"/>
    <mergeCell ref="B239:F239"/>
    <mergeCell ref="G239:K239"/>
    <mergeCell ref="B238:F238"/>
    <mergeCell ref="G238:K238"/>
    <mergeCell ref="B237:E237"/>
    <mergeCell ref="F237:K237"/>
    <mergeCell ref="B236:D236"/>
    <mergeCell ref="E236:K236"/>
    <mergeCell ref="B235:C235"/>
    <mergeCell ref="D235:K235"/>
    <mergeCell ref="B233:C233"/>
    <mergeCell ref="C234:K234"/>
    <mergeCell ref="B232:F232"/>
    <mergeCell ref="G232:K232"/>
    <mergeCell ref="B231:E231"/>
    <mergeCell ref="F231:K231"/>
    <mergeCell ref="B230:D230"/>
    <mergeCell ref="E230:K230"/>
    <mergeCell ref="B228:F228"/>
    <mergeCell ref="B229:C229"/>
    <mergeCell ref="D229:K229"/>
    <mergeCell ref="B227:F227"/>
    <mergeCell ref="G227:K227"/>
    <mergeCell ref="B226:F226"/>
    <mergeCell ref="G226:K226"/>
    <mergeCell ref="B225:E225"/>
    <mergeCell ref="F225:K225"/>
    <mergeCell ref="B224:D224"/>
    <mergeCell ref="E224:K224"/>
    <mergeCell ref="B222:F222"/>
    <mergeCell ref="B223:C223"/>
    <mergeCell ref="D223:K223"/>
    <mergeCell ref="B221:F221"/>
    <mergeCell ref="G221:K221"/>
    <mergeCell ref="B220:E220"/>
    <mergeCell ref="F220:K220"/>
    <mergeCell ref="B218:F218"/>
    <mergeCell ref="B219:D219"/>
    <mergeCell ref="E219:K219"/>
    <mergeCell ref="B217:F217"/>
    <mergeCell ref="G217:K217"/>
    <mergeCell ref="B216:F216"/>
    <mergeCell ref="G216:K216"/>
    <mergeCell ref="B214:F214"/>
    <mergeCell ref="B215:E215"/>
    <mergeCell ref="F215:K215"/>
    <mergeCell ref="B213:F213"/>
    <mergeCell ref="G213:K213"/>
    <mergeCell ref="B212:F212"/>
    <mergeCell ref="G212:K212"/>
    <mergeCell ref="B211:F211"/>
    <mergeCell ref="G211:K211"/>
    <mergeCell ref="B210:F210"/>
    <mergeCell ref="G210:K210"/>
    <mergeCell ref="B209:F209"/>
    <mergeCell ref="G209:K209"/>
    <mergeCell ref="B208:F208"/>
    <mergeCell ref="G208:K208"/>
    <mergeCell ref="B207:F207"/>
    <mergeCell ref="G207:K207"/>
    <mergeCell ref="B206:F206"/>
    <mergeCell ref="G206:K206"/>
    <mergeCell ref="B205:E205"/>
    <mergeCell ref="F205:K205"/>
    <mergeCell ref="B204:D204"/>
    <mergeCell ref="E204:K204"/>
    <mergeCell ref="B203:F203"/>
    <mergeCell ref="B202:F202"/>
    <mergeCell ref="G202:K202"/>
    <mergeCell ref="B201:F201"/>
    <mergeCell ref="G201:K201"/>
    <mergeCell ref="B200:F200"/>
    <mergeCell ref="G200:K200"/>
    <mergeCell ref="B199:F199"/>
    <mergeCell ref="G199:K199"/>
    <mergeCell ref="B198:E198"/>
    <mergeCell ref="F198:K198"/>
    <mergeCell ref="B196:F196"/>
    <mergeCell ref="B197:D197"/>
    <mergeCell ref="E197:K197"/>
    <mergeCell ref="B195:F195"/>
    <mergeCell ref="G195:K195"/>
    <mergeCell ref="B194:F194"/>
    <mergeCell ref="G194:K194"/>
    <mergeCell ref="B193:F193"/>
    <mergeCell ref="G193:K193"/>
    <mergeCell ref="B192:F192"/>
    <mergeCell ref="G192:K192"/>
    <mergeCell ref="B191:F191"/>
    <mergeCell ref="G191:K191"/>
    <mergeCell ref="B190:F190"/>
    <mergeCell ref="G190:K190"/>
    <mergeCell ref="B189:E189"/>
    <mergeCell ref="F189:K189"/>
    <mergeCell ref="B188:D188"/>
    <mergeCell ref="E188:K188"/>
    <mergeCell ref="C186:K186"/>
    <mergeCell ref="B187:C187"/>
    <mergeCell ref="D187:K187"/>
    <mergeCell ref="B184:F184"/>
    <mergeCell ref="B185:K185"/>
    <mergeCell ref="B183:F183"/>
    <mergeCell ref="G183:K183"/>
    <mergeCell ref="B182:F182"/>
    <mergeCell ref="G182:K182"/>
    <mergeCell ref="B181:F181"/>
    <mergeCell ref="G181:K181"/>
    <mergeCell ref="B180:F180"/>
    <mergeCell ref="G180:K180"/>
    <mergeCell ref="B179:F179"/>
    <mergeCell ref="G179:K179"/>
    <mergeCell ref="B178:E178"/>
    <mergeCell ref="F178:K178"/>
    <mergeCell ref="B177:D177"/>
    <mergeCell ref="E177:K177"/>
    <mergeCell ref="B175:F175"/>
    <mergeCell ref="B176:C176"/>
    <mergeCell ref="D176:K176"/>
    <mergeCell ref="B174:F174"/>
    <mergeCell ref="G174:K174"/>
    <mergeCell ref="B173:E173"/>
    <mergeCell ref="F173:K173"/>
    <mergeCell ref="B171:F171"/>
    <mergeCell ref="B172:D172"/>
    <mergeCell ref="E172:K172"/>
    <mergeCell ref="B170:F170"/>
    <mergeCell ref="G170:K170"/>
    <mergeCell ref="B169:F169"/>
    <mergeCell ref="G169:K169"/>
    <mergeCell ref="B168:F168"/>
    <mergeCell ref="G168:K168"/>
    <mergeCell ref="B166:F166"/>
    <mergeCell ref="B167:E167"/>
    <mergeCell ref="F167:K167"/>
    <mergeCell ref="B165:F165"/>
    <mergeCell ref="G165:K165"/>
    <mergeCell ref="B164:F164"/>
    <mergeCell ref="G164:K164"/>
    <mergeCell ref="B163:F163"/>
    <mergeCell ref="G163:K163"/>
    <mergeCell ref="B162:E162"/>
    <mergeCell ref="F162:K162"/>
    <mergeCell ref="B160:F160"/>
    <mergeCell ref="B161:D161"/>
    <mergeCell ref="E161:K161"/>
    <mergeCell ref="B159:F159"/>
    <mergeCell ref="G159:K159"/>
    <mergeCell ref="B158:F158"/>
    <mergeCell ref="G158:K158"/>
    <mergeCell ref="B157:F157"/>
    <mergeCell ref="G157:K157"/>
    <mergeCell ref="B156:F156"/>
    <mergeCell ref="G156:K156"/>
    <mergeCell ref="B155:F155"/>
    <mergeCell ref="G155:K155"/>
    <mergeCell ref="B154:F154"/>
    <mergeCell ref="G154:K154"/>
    <mergeCell ref="B153:F153"/>
    <mergeCell ref="G153:K153"/>
    <mergeCell ref="B152:F152"/>
    <mergeCell ref="G152:K152"/>
    <mergeCell ref="B151:F151"/>
    <mergeCell ref="G151:K151"/>
    <mergeCell ref="B150:F150"/>
    <mergeCell ref="G150:K150"/>
    <mergeCell ref="B149:F149"/>
    <mergeCell ref="G149:K149"/>
    <mergeCell ref="B148:F148"/>
    <mergeCell ref="G148:K148"/>
    <mergeCell ref="B147:F147"/>
    <mergeCell ref="G147:K147"/>
    <mergeCell ref="B146:F146"/>
    <mergeCell ref="G146:K146"/>
    <mergeCell ref="B145:F145"/>
    <mergeCell ref="G145:K145"/>
    <mergeCell ref="B144:F144"/>
    <mergeCell ref="G144:K144"/>
    <mergeCell ref="B143:F143"/>
    <mergeCell ref="G143:K143"/>
    <mergeCell ref="B142:F142"/>
    <mergeCell ref="G142:K142"/>
    <mergeCell ref="B141:F141"/>
    <mergeCell ref="G141:K141"/>
    <mergeCell ref="B140:F140"/>
    <mergeCell ref="G140:K140"/>
    <mergeCell ref="B139:F139"/>
    <mergeCell ref="G139:K139"/>
    <mergeCell ref="B138:F138"/>
    <mergeCell ref="G138:K138"/>
    <mergeCell ref="B137:F137"/>
    <mergeCell ref="G137:K137"/>
    <mergeCell ref="B136:F136"/>
    <mergeCell ref="G136:K136"/>
    <mergeCell ref="B135:E135"/>
    <mergeCell ref="F135:K135"/>
    <mergeCell ref="B133:F133"/>
    <mergeCell ref="B134:D134"/>
    <mergeCell ref="E134:K134"/>
    <mergeCell ref="B132:F132"/>
    <mergeCell ref="G132:K132"/>
    <mergeCell ref="B131:F131"/>
    <mergeCell ref="G131:K131"/>
    <mergeCell ref="B130:F130"/>
    <mergeCell ref="G130:K130"/>
    <mergeCell ref="B129:F129"/>
    <mergeCell ref="G129:K129"/>
    <mergeCell ref="B128:F128"/>
    <mergeCell ref="G128:K128"/>
    <mergeCell ref="B127:F127"/>
    <mergeCell ref="G127:K127"/>
    <mergeCell ref="B126:F126"/>
    <mergeCell ref="G126:K126"/>
    <mergeCell ref="B125:F125"/>
    <mergeCell ref="G125:K125"/>
    <mergeCell ref="B124:F124"/>
    <mergeCell ref="G124:K124"/>
    <mergeCell ref="B123:F123"/>
    <mergeCell ref="G123:K123"/>
    <mergeCell ref="B122:F122"/>
    <mergeCell ref="G122:K122"/>
    <mergeCell ref="B121:F121"/>
    <mergeCell ref="G121:K121"/>
    <mergeCell ref="B120:F120"/>
    <mergeCell ref="G120:K120"/>
    <mergeCell ref="B119:F119"/>
    <mergeCell ref="G119:K119"/>
    <mergeCell ref="B118:F118"/>
    <mergeCell ref="G118:K118"/>
    <mergeCell ref="B117:F117"/>
    <mergeCell ref="G117:K117"/>
    <mergeCell ref="B116:F116"/>
    <mergeCell ref="G116:K116"/>
    <mergeCell ref="B115:F115"/>
    <mergeCell ref="G115:K115"/>
    <mergeCell ref="B114:F114"/>
    <mergeCell ref="G114:K114"/>
    <mergeCell ref="B113:F113"/>
    <mergeCell ref="G113:K113"/>
    <mergeCell ref="B112:F112"/>
    <mergeCell ref="G112:K112"/>
    <mergeCell ref="B111:F111"/>
    <mergeCell ref="G111:K111"/>
    <mergeCell ref="B110:F110"/>
    <mergeCell ref="G110:K110"/>
    <mergeCell ref="B109:F109"/>
    <mergeCell ref="G109:K109"/>
    <mergeCell ref="B108:E108"/>
    <mergeCell ref="F108:K108"/>
    <mergeCell ref="B106:F106"/>
    <mergeCell ref="B107:D107"/>
    <mergeCell ref="E107:K107"/>
    <mergeCell ref="B105:F105"/>
    <mergeCell ref="G105:K105"/>
    <mergeCell ref="B104:F104"/>
    <mergeCell ref="G104:K104"/>
    <mergeCell ref="B103:E103"/>
    <mergeCell ref="F103:K103"/>
    <mergeCell ref="B101:F101"/>
    <mergeCell ref="B102:D102"/>
    <mergeCell ref="E102:K102"/>
    <mergeCell ref="B100:F100"/>
    <mergeCell ref="G100:K100"/>
    <mergeCell ref="B99:F99"/>
    <mergeCell ref="G99:K99"/>
    <mergeCell ref="B98:E98"/>
    <mergeCell ref="F98:K98"/>
    <mergeCell ref="B96:F96"/>
    <mergeCell ref="B97:D97"/>
    <mergeCell ref="E97:K97"/>
    <mergeCell ref="B95:F95"/>
    <mergeCell ref="G95:K95"/>
    <mergeCell ref="B94:F94"/>
    <mergeCell ref="G94:K94"/>
    <mergeCell ref="B93:F93"/>
    <mergeCell ref="G93:K93"/>
    <mergeCell ref="B92:F92"/>
    <mergeCell ref="G92:K92"/>
    <mergeCell ref="B91:F91"/>
    <mergeCell ref="G91:K91"/>
    <mergeCell ref="B90:F90"/>
    <mergeCell ref="G90:K90"/>
    <mergeCell ref="B89:F89"/>
    <mergeCell ref="G89:K89"/>
    <mergeCell ref="B88:F88"/>
    <mergeCell ref="G88:K88"/>
    <mergeCell ref="B87:F87"/>
    <mergeCell ref="G87:K87"/>
    <mergeCell ref="B86:F86"/>
    <mergeCell ref="G86:K86"/>
    <mergeCell ref="B85:F85"/>
    <mergeCell ref="G85:K85"/>
    <mergeCell ref="B84:F84"/>
    <mergeCell ref="G84:K84"/>
    <mergeCell ref="B83:F83"/>
    <mergeCell ref="G83:K83"/>
    <mergeCell ref="B82:F82"/>
    <mergeCell ref="G82:K82"/>
    <mergeCell ref="B81:F81"/>
    <mergeCell ref="G81:K81"/>
    <mergeCell ref="B80:F80"/>
    <mergeCell ref="G80:K80"/>
    <mergeCell ref="B79:F79"/>
    <mergeCell ref="G79:K79"/>
    <mergeCell ref="B78:F78"/>
    <mergeCell ref="G78:K78"/>
    <mergeCell ref="B77:E77"/>
    <mergeCell ref="F77:K77"/>
    <mergeCell ref="B75:F75"/>
    <mergeCell ref="B76:D76"/>
    <mergeCell ref="E76:K76"/>
    <mergeCell ref="B74:F74"/>
    <mergeCell ref="G74:K74"/>
    <mergeCell ref="B73:F73"/>
    <mergeCell ref="G73:K73"/>
    <mergeCell ref="B72:F72"/>
    <mergeCell ref="G72:K72"/>
    <mergeCell ref="B71:F71"/>
    <mergeCell ref="G71:K71"/>
    <mergeCell ref="B70:F70"/>
    <mergeCell ref="G70:K70"/>
    <mergeCell ref="B69:F69"/>
    <mergeCell ref="G69:K69"/>
    <mergeCell ref="B68:F68"/>
    <mergeCell ref="G68:K68"/>
    <mergeCell ref="B67:F67"/>
    <mergeCell ref="G67:K67"/>
    <mergeCell ref="B66:F66"/>
    <mergeCell ref="G66:K66"/>
    <mergeCell ref="B65:F65"/>
    <mergeCell ref="G65:K65"/>
    <mergeCell ref="B64:F64"/>
    <mergeCell ref="G64:K64"/>
    <mergeCell ref="B63:F63"/>
    <mergeCell ref="G63:K63"/>
    <mergeCell ref="B62:F62"/>
    <mergeCell ref="G62:K62"/>
    <mergeCell ref="B61:F61"/>
    <mergeCell ref="G61:K61"/>
    <mergeCell ref="B60:F60"/>
    <mergeCell ref="G60:K60"/>
    <mergeCell ref="B59:F59"/>
    <mergeCell ref="G59:K59"/>
    <mergeCell ref="B58:F58"/>
    <mergeCell ref="G58:K58"/>
    <mergeCell ref="B57:F57"/>
    <mergeCell ref="G57:K57"/>
    <mergeCell ref="B56:E56"/>
    <mergeCell ref="F56:K56"/>
    <mergeCell ref="B55:D55"/>
    <mergeCell ref="E55:K55"/>
    <mergeCell ref="B53:F53"/>
    <mergeCell ref="B54:C54"/>
    <mergeCell ref="D54:K54"/>
    <mergeCell ref="B52:F52"/>
    <mergeCell ref="G52:K52"/>
    <mergeCell ref="B51:E51"/>
    <mergeCell ref="F51:K51"/>
    <mergeCell ref="B50:D50"/>
    <mergeCell ref="E50:K50"/>
    <mergeCell ref="B49:C49"/>
    <mergeCell ref="D49:K49"/>
    <mergeCell ref="B47:F47"/>
    <mergeCell ref="C48:K48"/>
    <mergeCell ref="B46:F46"/>
    <mergeCell ref="G46:K46"/>
    <mergeCell ref="B45:E45"/>
    <mergeCell ref="F45:K45"/>
    <mergeCell ref="B43:F43"/>
    <mergeCell ref="B44:D44"/>
    <mergeCell ref="E44:K44"/>
    <mergeCell ref="B42:F42"/>
    <mergeCell ref="G42:K42"/>
    <mergeCell ref="B41:F41"/>
    <mergeCell ref="G41:K41"/>
    <mergeCell ref="B40:F40"/>
    <mergeCell ref="G40:K40"/>
    <mergeCell ref="B39:F39"/>
    <mergeCell ref="G39:K39"/>
    <mergeCell ref="B38:F38"/>
    <mergeCell ref="G38:K38"/>
    <mergeCell ref="B37:E37"/>
    <mergeCell ref="F37:K37"/>
    <mergeCell ref="B35:F35"/>
    <mergeCell ref="B36:D36"/>
    <mergeCell ref="E36:K36"/>
    <mergeCell ref="B34:F34"/>
    <mergeCell ref="G34:K34"/>
    <mergeCell ref="B33:F33"/>
    <mergeCell ref="G33:K33"/>
    <mergeCell ref="B32:F32"/>
    <mergeCell ref="G32:K32"/>
    <mergeCell ref="B31:E31"/>
    <mergeCell ref="F31:K31"/>
    <mergeCell ref="B30:D30"/>
    <mergeCell ref="E30:K30"/>
    <mergeCell ref="B28:F28"/>
    <mergeCell ref="B29:C29"/>
    <mergeCell ref="D29:K29"/>
    <mergeCell ref="B27:F27"/>
    <mergeCell ref="G27:K27"/>
    <mergeCell ref="B25:F25"/>
    <mergeCell ref="B26:E26"/>
    <mergeCell ref="F26:K26"/>
    <mergeCell ref="B24:F24"/>
    <mergeCell ref="G24:K24"/>
    <mergeCell ref="B23:F23"/>
    <mergeCell ref="G23:K23"/>
    <mergeCell ref="B22:F22"/>
    <mergeCell ref="G22:K22"/>
    <mergeCell ref="B21:F21"/>
    <mergeCell ref="G21:K21"/>
    <mergeCell ref="B19:F19"/>
    <mergeCell ref="B20:E20"/>
    <mergeCell ref="F20:K20"/>
    <mergeCell ref="B18:F18"/>
    <mergeCell ref="G18:K18"/>
    <mergeCell ref="B17:F17"/>
    <mergeCell ref="G17:K17"/>
    <mergeCell ref="B16:F16"/>
    <mergeCell ref="G16:K16"/>
    <mergeCell ref="B14:F14"/>
    <mergeCell ref="B15:E15"/>
    <mergeCell ref="F15:K15"/>
    <mergeCell ref="B13:F13"/>
    <mergeCell ref="G13:K13"/>
    <mergeCell ref="B12:F12"/>
    <mergeCell ref="G12:K12"/>
    <mergeCell ref="B11:F11"/>
    <mergeCell ref="G11:K11"/>
    <mergeCell ref="B9:F9"/>
    <mergeCell ref="B10:E10"/>
    <mergeCell ref="F10:K10"/>
    <mergeCell ref="B8:F8"/>
    <mergeCell ref="G8:K8"/>
    <mergeCell ref="B7:F7"/>
    <mergeCell ref="G7:K7"/>
    <mergeCell ref="B6:E6"/>
    <mergeCell ref="F6:K6"/>
    <mergeCell ref="B5:D5"/>
    <mergeCell ref="E5:K5"/>
    <mergeCell ref="B4:C4"/>
    <mergeCell ref="D4:K4"/>
    <mergeCell ref="B2:K2"/>
    <mergeCell ref="C3:K3"/>
    <mergeCell ref="B1:K1"/>
  </mergeCells>
  <pageMargins left="0.3611111111111111" right="0.3611111111111111" top="0.3611111111111111" bottom="0.3611111111111111" header="0.31496062000000002" footer="0.31496062000000002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463"/>
  <sheetViews>
    <sheetView zoomScale="130" zoomScaleNormal="130" workbookViewId="0">
      <selection activeCell="O183" sqref="O183"/>
    </sheetView>
  </sheetViews>
  <sheetFormatPr defaultRowHeight="14.4" x14ac:dyDescent="0.3"/>
  <cols>
    <col min="1" max="1" width="11.6640625" style="29" bestFit="1" customWidth="1"/>
    <col min="2" max="2" width="2.33203125" style="29" customWidth="1"/>
    <col min="3" max="6" width="1.33203125" style="29" customWidth="1"/>
    <col min="7" max="7" width="0.88671875" style="29" customWidth="1"/>
    <col min="8" max="8" width="15.44140625" style="29" customWidth="1"/>
    <col min="9" max="9" width="0.88671875" style="29" customWidth="1"/>
    <col min="10" max="10" width="12.5546875" style="29" customWidth="1"/>
    <col min="11" max="11" width="4.44140625" style="29" customWidth="1"/>
    <col min="12" max="12" width="13.33203125" style="40" bestFit="1" customWidth="1"/>
    <col min="13" max="13" width="11.44140625" style="40" bestFit="1" customWidth="1"/>
    <col min="14" max="15" width="12" style="40" bestFit="1" customWidth="1"/>
    <col min="16" max="246" width="9.109375" style="29"/>
    <col min="247" max="247" width="11.33203125" style="29" customWidth="1"/>
    <col min="248" max="248" width="2.33203125" style="29" customWidth="1"/>
    <col min="249" max="252" width="1.33203125" style="29" customWidth="1"/>
    <col min="253" max="253" width="0.88671875" style="29" customWidth="1"/>
    <col min="254" max="254" width="15.44140625" style="29" customWidth="1"/>
    <col min="255" max="255" width="0.88671875" style="29" customWidth="1"/>
    <col min="256" max="256" width="12.5546875" style="29" customWidth="1"/>
    <col min="257" max="257" width="4.44140625" style="29" customWidth="1"/>
    <col min="258" max="258" width="2.109375" style="29" customWidth="1"/>
    <col min="259" max="259" width="0.33203125" style="29" customWidth="1"/>
    <col min="260" max="260" width="0.5546875" style="29" customWidth="1"/>
    <col min="261" max="261" width="6.44140625" style="29" customWidth="1"/>
    <col min="262" max="262" width="3.109375" style="29" customWidth="1"/>
    <col min="263" max="264" width="1.5546875" style="29" customWidth="1"/>
    <col min="265" max="265" width="2.33203125" style="29" customWidth="1"/>
    <col min="266" max="266" width="9.109375" style="29"/>
    <col min="267" max="267" width="6.88671875" style="29" customWidth="1"/>
    <col min="268" max="268" width="1.5546875" style="29" customWidth="1"/>
    <col min="269" max="269" width="4.44140625" style="29" customWidth="1"/>
    <col min="270" max="270" width="5" style="29" customWidth="1"/>
    <col min="271" max="271" width="7.33203125" style="29" customWidth="1"/>
    <col min="272" max="502" width="9.109375" style="29"/>
    <col min="503" max="503" width="11.33203125" style="29" customWidth="1"/>
    <col min="504" max="504" width="2.33203125" style="29" customWidth="1"/>
    <col min="505" max="508" width="1.33203125" style="29" customWidth="1"/>
    <col min="509" max="509" width="0.88671875" style="29" customWidth="1"/>
    <col min="510" max="510" width="15.44140625" style="29" customWidth="1"/>
    <col min="511" max="511" width="0.88671875" style="29" customWidth="1"/>
    <col min="512" max="512" width="12.5546875" style="29" customWidth="1"/>
    <col min="513" max="513" width="4.44140625" style="29" customWidth="1"/>
    <col min="514" max="514" width="2.109375" style="29" customWidth="1"/>
    <col min="515" max="515" width="0.33203125" style="29" customWidth="1"/>
    <col min="516" max="516" width="0.5546875" style="29" customWidth="1"/>
    <col min="517" max="517" width="6.44140625" style="29" customWidth="1"/>
    <col min="518" max="518" width="3.109375" style="29" customWidth="1"/>
    <col min="519" max="520" width="1.5546875" style="29" customWidth="1"/>
    <col min="521" max="521" width="2.33203125" style="29" customWidth="1"/>
    <col min="522" max="522" width="9.109375" style="29"/>
    <col min="523" max="523" width="6.88671875" style="29" customWidth="1"/>
    <col min="524" max="524" width="1.5546875" style="29" customWidth="1"/>
    <col min="525" max="525" width="4.44140625" style="29" customWidth="1"/>
    <col min="526" max="526" width="5" style="29" customWidth="1"/>
    <col min="527" max="527" width="7.33203125" style="29" customWidth="1"/>
    <col min="528" max="758" width="9.109375" style="29"/>
    <col min="759" max="759" width="11.33203125" style="29" customWidth="1"/>
    <col min="760" max="760" width="2.33203125" style="29" customWidth="1"/>
    <col min="761" max="764" width="1.33203125" style="29" customWidth="1"/>
    <col min="765" max="765" width="0.88671875" style="29" customWidth="1"/>
    <col min="766" max="766" width="15.44140625" style="29" customWidth="1"/>
    <col min="767" max="767" width="0.88671875" style="29" customWidth="1"/>
    <col min="768" max="768" width="12.5546875" style="29" customWidth="1"/>
    <col min="769" max="769" width="4.44140625" style="29" customWidth="1"/>
    <col min="770" max="770" width="2.109375" style="29" customWidth="1"/>
    <col min="771" max="771" width="0.33203125" style="29" customWidth="1"/>
    <col min="772" max="772" width="0.5546875" style="29" customWidth="1"/>
    <col min="773" max="773" width="6.44140625" style="29" customWidth="1"/>
    <col min="774" max="774" width="3.109375" style="29" customWidth="1"/>
    <col min="775" max="776" width="1.5546875" style="29" customWidth="1"/>
    <col min="777" max="777" width="2.33203125" style="29" customWidth="1"/>
    <col min="778" max="778" width="9.109375" style="29"/>
    <col min="779" max="779" width="6.88671875" style="29" customWidth="1"/>
    <col min="780" max="780" width="1.5546875" style="29" customWidth="1"/>
    <col min="781" max="781" width="4.44140625" style="29" customWidth="1"/>
    <col min="782" max="782" width="5" style="29" customWidth="1"/>
    <col min="783" max="783" width="7.33203125" style="29" customWidth="1"/>
    <col min="784" max="1014" width="9.109375" style="29"/>
    <col min="1015" max="1015" width="11.33203125" style="29" customWidth="1"/>
    <col min="1016" max="1016" width="2.33203125" style="29" customWidth="1"/>
    <col min="1017" max="1020" width="1.33203125" style="29" customWidth="1"/>
    <col min="1021" max="1021" width="0.88671875" style="29" customWidth="1"/>
    <col min="1022" max="1022" width="15.44140625" style="29" customWidth="1"/>
    <col min="1023" max="1023" width="0.88671875" style="29" customWidth="1"/>
    <col min="1024" max="1024" width="12.5546875" style="29" customWidth="1"/>
    <col min="1025" max="1025" width="4.44140625" style="29" customWidth="1"/>
    <col min="1026" max="1026" width="2.109375" style="29" customWidth="1"/>
    <col min="1027" max="1027" width="0.33203125" style="29" customWidth="1"/>
    <col min="1028" max="1028" width="0.5546875" style="29" customWidth="1"/>
    <col min="1029" max="1029" width="6.44140625" style="29" customWidth="1"/>
    <col min="1030" max="1030" width="3.109375" style="29" customWidth="1"/>
    <col min="1031" max="1032" width="1.5546875" style="29" customWidth="1"/>
    <col min="1033" max="1033" width="2.33203125" style="29" customWidth="1"/>
    <col min="1034" max="1034" width="9.109375" style="29"/>
    <col min="1035" max="1035" width="6.88671875" style="29" customWidth="1"/>
    <col min="1036" max="1036" width="1.5546875" style="29" customWidth="1"/>
    <col min="1037" max="1037" width="4.44140625" style="29" customWidth="1"/>
    <col min="1038" max="1038" width="5" style="29" customWidth="1"/>
    <col min="1039" max="1039" width="7.33203125" style="29" customWidth="1"/>
    <col min="1040" max="1270" width="9.109375" style="29"/>
    <col min="1271" max="1271" width="11.33203125" style="29" customWidth="1"/>
    <col min="1272" max="1272" width="2.33203125" style="29" customWidth="1"/>
    <col min="1273" max="1276" width="1.33203125" style="29" customWidth="1"/>
    <col min="1277" max="1277" width="0.88671875" style="29" customWidth="1"/>
    <col min="1278" max="1278" width="15.44140625" style="29" customWidth="1"/>
    <col min="1279" max="1279" width="0.88671875" style="29" customWidth="1"/>
    <col min="1280" max="1280" width="12.5546875" style="29" customWidth="1"/>
    <col min="1281" max="1281" width="4.44140625" style="29" customWidth="1"/>
    <col min="1282" max="1282" width="2.109375" style="29" customWidth="1"/>
    <col min="1283" max="1283" width="0.33203125" style="29" customWidth="1"/>
    <col min="1284" max="1284" width="0.5546875" style="29" customWidth="1"/>
    <col min="1285" max="1285" width="6.44140625" style="29" customWidth="1"/>
    <col min="1286" max="1286" width="3.109375" style="29" customWidth="1"/>
    <col min="1287" max="1288" width="1.5546875" style="29" customWidth="1"/>
    <col min="1289" max="1289" width="2.33203125" style="29" customWidth="1"/>
    <col min="1290" max="1290" width="9.109375" style="29"/>
    <col min="1291" max="1291" width="6.88671875" style="29" customWidth="1"/>
    <col min="1292" max="1292" width="1.5546875" style="29" customWidth="1"/>
    <col min="1293" max="1293" width="4.44140625" style="29" customWidth="1"/>
    <col min="1294" max="1294" width="5" style="29" customWidth="1"/>
    <col min="1295" max="1295" width="7.33203125" style="29" customWidth="1"/>
    <col min="1296" max="1526" width="9.109375" style="29"/>
    <col min="1527" max="1527" width="11.33203125" style="29" customWidth="1"/>
    <col min="1528" max="1528" width="2.33203125" style="29" customWidth="1"/>
    <col min="1529" max="1532" width="1.33203125" style="29" customWidth="1"/>
    <col min="1533" max="1533" width="0.88671875" style="29" customWidth="1"/>
    <col min="1534" max="1534" width="15.44140625" style="29" customWidth="1"/>
    <col min="1535" max="1535" width="0.88671875" style="29" customWidth="1"/>
    <col min="1536" max="1536" width="12.5546875" style="29" customWidth="1"/>
    <col min="1537" max="1537" width="4.44140625" style="29" customWidth="1"/>
    <col min="1538" max="1538" width="2.109375" style="29" customWidth="1"/>
    <col min="1539" max="1539" width="0.33203125" style="29" customWidth="1"/>
    <col min="1540" max="1540" width="0.5546875" style="29" customWidth="1"/>
    <col min="1541" max="1541" width="6.44140625" style="29" customWidth="1"/>
    <col min="1542" max="1542" width="3.109375" style="29" customWidth="1"/>
    <col min="1543" max="1544" width="1.5546875" style="29" customWidth="1"/>
    <col min="1545" max="1545" width="2.33203125" style="29" customWidth="1"/>
    <col min="1546" max="1546" width="9.109375" style="29"/>
    <col min="1547" max="1547" width="6.88671875" style="29" customWidth="1"/>
    <col min="1548" max="1548" width="1.5546875" style="29" customWidth="1"/>
    <col min="1549" max="1549" width="4.44140625" style="29" customWidth="1"/>
    <col min="1550" max="1550" width="5" style="29" customWidth="1"/>
    <col min="1551" max="1551" width="7.33203125" style="29" customWidth="1"/>
    <col min="1552" max="1782" width="9.109375" style="29"/>
    <col min="1783" max="1783" width="11.33203125" style="29" customWidth="1"/>
    <col min="1784" max="1784" width="2.33203125" style="29" customWidth="1"/>
    <col min="1785" max="1788" width="1.33203125" style="29" customWidth="1"/>
    <col min="1789" max="1789" width="0.88671875" style="29" customWidth="1"/>
    <col min="1790" max="1790" width="15.44140625" style="29" customWidth="1"/>
    <col min="1791" max="1791" width="0.88671875" style="29" customWidth="1"/>
    <col min="1792" max="1792" width="12.5546875" style="29" customWidth="1"/>
    <col min="1793" max="1793" width="4.44140625" style="29" customWidth="1"/>
    <col min="1794" max="1794" width="2.109375" style="29" customWidth="1"/>
    <col min="1795" max="1795" width="0.33203125" style="29" customWidth="1"/>
    <col min="1796" max="1796" width="0.5546875" style="29" customWidth="1"/>
    <col min="1797" max="1797" width="6.44140625" style="29" customWidth="1"/>
    <col min="1798" max="1798" width="3.109375" style="29" customWidth="1"/>
    <col min="1799" max="1800" width="1.5546875" style="29" customWidth="1"/>
    <col min="1801" max="1801" width="2.33203125" style="29" customWidth="1"/>
    <col min="1802" max="1802" width="9.109375" style="29"/>
    <col min="1803" max="1803" width="6.88671875" style="29" customWidth="1"/>
    <col min="1804" max="1804" width="1.5546875" style="29" customWidth="1"/>
    <col min="1805" max="1805" width="4.44140625" style="29" customWidth="1"/>
    <col min="1806" max="1806" width="5" style="29" customWidth="1"/>
    <col min="1807" max="1807" width="7.33203125" style="29" customWidth="1"/>
    <col min="1808" max="2038" width="9.109375" style="29"/>
    <col min="2039" max="2039" width="11.33203125" style="29" customWidth="1"/>
    <col min="2040" max="2040" width="2.33203125" style="29" customWidth="1"/>
    <col min="2041" max="2044" width="1.33203125" style="29" customWidth="1"/>
    <col min="2045" max="2045" width="0.88671875" style="29" customWidth="1"/>
    <col min="2046" max="2046" width="15.44140625" style="29" customWidth="1"/>
    <col min="2047" max="2047" width="0.88671875" style="29" customWidth="1"/>
    <col min="2048" max="2048" width="12.5546875" style="29" customWidth="1"/>
    <col min="2049" max="2049" width="4.44140625" style="29" customWidth="1"/>
    <col min="2050" max="2050" width="2.109375" style="29" customWidth="1"/>
    <col min="2051" max="2051" width="0.33203125" style="29" customWidth="1"/>
    <col min="2052" max="2052" width="0.5546875" style="29" customWidth="1"/>
    <col min="2053" max="2053" width="6.44140625" style="29" customWidth="1"/>
    <col min="2054" max="2054" width="3.109375" style="29" customWidth="1"/>
    <col min="2055" max="2056" width="1.5546875" style="29" customWidth="1"/>
    <col min="2057" max="2057" width="2.33203125" style="29" customWidth="1"/>
    <col min="2058" max="2058" width="9.109375" style="29"/>
    <col min="2059" max="2059" width="6.88671875" style="29" customWidth="1"/>
    <col min="2060" max="2060" width="1.5546875" style="29" customWidth="1"/>
    <col min="2061" max="2061" width="4.44140625" style="29" customWidth="1"/>
    <col min="2062" max="2062" width="5" style="29" customWidth="1"/>
    <col min="2063" max="2063" width="7.33203125" style="29" customWidth="1"/>
    <col min="2064" max="2294" width="9.109375" style="29"/>
    <col min="2295" max="2295" width="11.33203125" style="29" customWidth="1"/>
    <col min="2296" max="2296" width="2.33203125" style="29" customWidth="1"/>
    <col min="2297" max="2300" width="1.33203125" style="29" customWidth="1"/>
    <col min="2301" max="2301" width="0.88671875" style="29" customWidth="1"/>
    <col min="2302" max="2302" width="15.44140625" style="29" customWidth="1"/>
    <col min="2303" max="2303" width="0.88671875" style="29" customWidth="1"/>
    <col min="2304" max="2304" width="12.5546875" style="29" customWidth="1"/>
    <col min="2305" max="2305" width="4.44140625" style="29" customWidth="1"/>
    <col min="2306" max="2306" width="2.109375" style="29" customWidth="1"/>
    <col min="2307" max="2307" width="0.33203125" style="29" customWidth="1"/>
    <col min="2308" max="2308" width="0.5546875" style="29" customWidth="1"/>
    <col min="2309" max="2309" width="6.44140625" style="29" customWidth="1"/>
    <col min="2310" max="2310" width="3.109375" style="29" customWidth="1"/>
    <col min="2311" max="2312" width="1.5546875" style="29" customWidth="1"/>
    <col min="2313" max="2313" width="2.33203125" style="29" customWidth="1"/>
    <col min="2314" max="2314" width="9.109375" style="29"/>
    <col min="2315" max="2315" width="6.88671875" style="29" customWidth="1"/>
    <col min="2316" max="2316" width="1.5546875" style="29" customWidth="1"/>
    <col min="2317" max="2317" width="4.44140625" style="29" customWidth="1"/>
    <col min="2318" max="2318" width="5" style="29" customWidth="1"/>
    <col min="2319" max="2319" width="7.33203125" style="29" customWidth="1"/>
    <col min="2320" max="2550" width="9.109375" style="29"/>
    <col min="2551" max="2551" width="11.33203125" style="29" customWidth="1"/>
    <col min="2552" max="2552" width="2.33203125" style="29" customWidth="1"/>
    <col min="2553" max="2556" width="1.33203125" style="29" customWidth="1"/>
    <col min="2557" max="2557" width="0.88671875" style="29" customWidth="1"/>
    <col min="2558" max="2558" width="15.44140625" style="29" customWidth="1"/>
    <col min="2559" max="2559" width="0.88671875" style="29" customWidth="1"/>
    <col min="2560" max="2560" width="12.5546875" style="29" customWidth="1"/>
    <col min="2561" max="2561" width="4.44140625" style="29" customWidth="1"/>
    <col min="2562" max="2562" width="2.109375" style="29" customWidth="1"/>
    <col min="2563" max="2563" width="0.33203125" style="29" customWidth="1"/>
    <col min="2564" max="2564" width="0.5546875" style="29" customWidth="1"/>
    <col min="2565" max="2565" width="6.44140625" style="29" customWidth="1"/>
    <col min="2566" max="2566" width="3.109375" style="29" customWidth="1"/>
    <col min="2567" max="2568" width="1.5546875" style="29" customWidth="1"/>
    <col min="2569" max="2569" width="2.33203125" style="29" customWidth="1"/>
    <col min="2570" max="2570" width="9.109375" style="29"/>
    <col min="2571" max="2571" width="6.88671875" style="29" customWidth="1"/>
    <col min="2572" max="2572" width="1.5546875" style="29" customWidth="1"/>
    <col min="2573" max="2573" width="4.44140625" style="29" customWidth="1"/>
    <col min="2574" max="2574" width="5" style="29" customWidth="1"/>
    <col min="2575" max="2575" width="7.33203125" style="29" customWidth="1"/>
    <col min="2576" max="2806" width="9.109375" style="29"/>
    <col min="2807" max="2807" width="11.33203125" style="29" customWidth="1"/>
    <col min="2808" max="2808" width="2.33203125" style="29" customWidth="1"/>
    <col min="2809" max="2812" width="1.33203125" style="29" customWidth="1"/>
    <col min="2813" max="2813" width="0.88671875" style="29" customWidth="1"/>
    <col min="2814" max="2814" width="15.44140625" style="29" customWidth="1"/>
    <col min="2815" max="2815" width="0.88671875" style="29" customWidth="1"/>
    <col min="2816" max="2816" width="12.5546875" style="29" customWidth="1"/>
    <col min="2817" max="2817" width="4.44140625" style="29" customWidth="1"/>
    <col min="2818" max="2818" width="2.109375" style="29" customWidth="1"/>
    <col min="2819" max="2819" width="0.33203125" style="29" customWidth="1"/>
    <col min="2820" max="2820" width="0.5546875" style="29" customWidth="1"/>
    <col min="2821" max="2821" width="6.44140625" style="29" customWidth="1"/>
    <col min="2822" max="2822" width="3.109375" style="29" customWidth="1"/>
    <col min="2823" max="2824" width="1.5546875" style="29" customWidth="1"/>
    <col min="2825" max="2825" width="2.33203125" style="29" customWidth="1"/>
    <col min="2826" max="2826" width="9.109375" style="29"/>
    <col min="2827" max="2827" width="6.88671875" style="29" customWidth="1"/>
    <col min="2828" max="2828" width="1.5546875" style="29" customWidth="1"/>
    <col min="2829" max="2829" width="4.44140625" style="29" customWidth="1"/>
    <col min="2830" max="2830" width="5" style="29" customWidth="1"/>
    <col min="2831" max="2831" width="7.33203125" style="29" customWidth="1"/>
    <col min="2832" max="3062" width="9.109375" style="29"/>
    <col min="3063" max="3063" width="11.33203125" style="29" customWidth="1"/>
    <col min="3064" max="3064" width="2.33203125" style="29" customWidth="1"/>
    <col min="3065" max="3068" width="1.33203125" style="29" customWidth="1"/>
    <col min="3069" max="3069" width="0.88671875" style="29" customWidth="1"/>
    <col min="3070" max="3070" width="15.44140625" style="29" customWidth="1"/>
    <col min="3071" max="3071" width="0.88671875" style="29" customWidth="1"/>
    <col min="3072" max="3072" width="12.5546875" style="29" customWidth="1"/>
    <col min="3073" max="3073" width="4.44140625" style="29" customWidth="1"/>
    <col min="3074" max="3074" width="2.109375" style="29" customWidth="1"/>
    <col min="3075" max="3075" width="0.33203125" style="29" customWidth="1"/>
    <col min="3076" max="3076" width="0.5546875" style="29" customWidth="1"/>
    <col min="3077" max="3077" width="6.44140625" style="29" customWidth="1"/>
    <col min="3078" max="3078" width="3.109375" style="29" customWidth="1"/>
    <col min="3079" max="3080" width="1.5546875" style="29" customWidth="1"/>
    <col min="3081" max="3081" width="2.33203125" style="29" customWidth="1"/>
    <col min="3082" max="3082" width="9.109375" style="29"/>
    <col min="3083" max="3083" width="6.88671875" style="29" customWidth="1"/>
    <col min="3084" max="3084" width="1.5546875" style="29" customWidth="1"/>
    <col min="3085" max="3085" width="4.44140625" style="29" customWidth="1"/>
    <col min="3086" max="3086" width="5" style="29" customWidth="1"/>
    <col min="3087" max="3087" width="7.33203125" style="29" customWidth="1"/>
    <col min="3088" max="3318" width="9.109375" style="29"/>
    <col min="3319" max="3319" width="11.33203125" style="29" customWidth="1"/>
    <col min="3320" max="3320" width="2.33203125" style="29" customWidth="1"/>
    <col min="3321" max="3324" width="1.33203125" style="29" customWidth="1"/>
    <col min="3325" max="3325" width="0.88671875" style="29" customWidth="1"/>
    <col min="3326" max="3326" width="15.44140625" style="29" customWidth="1"/>
    <col min="3327" max="3327" width="0.88671875" style="29" customWidth="1"/>
    <col min="3328" max="3328" width="12.5546875" style="29" customWidth="1"/>
    <col min="3329" max="3329" width="4.44140625" style="29" customWidth="1"/>
    <col min="3330" max="3330" width="2.109375" style="29" customWidth="1"/>
    <col min="3331" max="3331" width="0.33203125" style="29" customWidth="1"/>
    <col min="3332" max="3332" width="0.5546875" style="29" customWidth="1"/>
    <col min="3333" max="3333" width="6.44140625" style="29" customWidth="1"/>
    <col min="3334" max="3334" width="3.109375" style="29" customWidth="1"/>
    <col min="3335" max="3336" width="1.5546875" style="29" customWidth="1"/>
    <col min="3337" max="3337" width="2.33203125" style="29" customWidth="1"/>
    <col min="3338" max="3338" width="9.109375" style="29"/>
    <col min="3339" max="3339" width="6.88671875" style="29" customWidth="1"/>
    <col min="3340" max="3340" width="1.5546875" style="29" customWidth="1"/>
    <col min="3341" max="3341" width="4.44140625" style="29" customWidth="1"/>
    <col min="3342" max="3342" width="5" style="29" customWidth="1"/>
    <col min="3343" max="3343" width="7.33203125" style="29" customWidth="1"/>
    <col min="3344" max="3574" width="9.109375" style="29"/>
    <col min="3575" max="3575" width="11.33203125" style="29" customWidth="1"/>
    <col min="3576" max="3576" width="2.33203125" style="29" customWidth="1"/>
    <col min="3577" max="3580" width="1.33203125" style="29" customWidth="1"/>
    <col min="3581" max="3581" width="0.88671875" style="29" customWidth="1"/>
    <col min="3582" max="3582" width="15.44140625" style="29" customWidth="1"/>
    <col min="3583" max="3583" width="0.88671875" style="29" customWidth="1"/>
    <col min="3584" max="3584" width="12.5546875" style="29" customWidth="1"/>
    <col min="3585" max="3585" width="4.44140625" style="29" customWidth="1"/>
    <col min="3586" max="3586" width="2.109375" style="29" customWidth="1"/>
    <col min="3587" max="3587" width="0.33203125" style="29" customWidth="1"/>
    <col min="3588" max="3588" width="0.5546875" style="29" customWidth="1"/>
    <col min="3589" max="3589" width="6.44140625" style="29" customWidth="1"/>
    <col min="3590" max="3590" width="3.109375" style="29" customWidth="1"/>
    <col min="3591" max="3592" width="1.5546875" style="29" customWidth="1"/>
    <col min="3593" max="3593" width="2.33203125" style="29" customWidth="1"/>
    <col min="3594" max="3594" width="9.109375" style="29"/>
    <col min="3595" max="3595" width="6.88671875" style="29" customWidth="1"/>
    <col min="3596" max="3596" width="1.5546875" style="29" customWidth="1"/>
    <col min="3597" max="3597" width="4.44140625" style="29" customWidth="1"/>
    <col min="3598" max="3598" width="5" style="29" customWidth="1"/>
    <col min="3599" max="3599" width="7.33203125" style="29" customWidth="1"/>
    <col min="3600" max="3830" width="9.109375" style="29"/>
    <col min="3831" max="3831" width="11.33203125" style="29" customWidth="1"/>
    <col min="3832" max="3832" width="2.33203125" style="29" customWidth="1"/>
    <col min="3833" max="3836" width="1.33203125" style="29" customWidth="1"/>
    <col min="3837" max="3837" width="0.88671875" style="29" customWidth="1"/>
    <col min="3838" max="3838" width="15.44140625" style="29" customWidth="1"/>
    <col min="3839" max="3839" width="0.88671875" style="29" customWidth="1"/>
    <col min="3840" max="3840" width="12.5546875" style="29" customWidth="1"/>
    <col min="3841" max="3841" width="4.44140625" style="29" customWidth="1"/>
    <col min="3842" max="3842" width="2.109375" style="29" customWidth="1"/>
    <col min="3843" max="3843" width="0.33203125" style="29" customWidth="1"/>
    <col min="3844" max="3844" width="0.5546875" style="29" customWidth="1"/>
    <col min="3845" max="3845" width="6.44140625" style="29" customWidth="1"/>
    <col min="3846" max="3846" width="3.109375" style="29" customWidth="1"/>
    <col min="3847" max="3848" width="1.5546875" style="29" customWidth="1"/>
    <col min="3849" max="3849" width="2.33203125" style="29" customWidth="1"/>
    <col min="3850" max="3850" width="9.109375" style="29"/>
    <col min="3851" max="3851" width="6.88671875" style="29" customWidth="1"/>
    <col min="3852" max="3852" width="1.5546875" style="29" customWidth="1"/>
    <col min="3853" max="3853" width="4.44140625" style="29" customWidth="1"/>
    <col min="3854" max="3854" width="5" style="29" customWidth="1"/>
    <col min="3855" max="3855" width="7.33203125" style="29" customWidth="1"/>
    <col min="3856" max="4086" width="9.109375" style="29"/>
    <col min="4087" max="4087" width="11.33203125" style="29" customWidth="1"/>
    <col min="4088" max="4088" width="2.33203125" style="29" customWidth="1"/>
    <col min="4089" max="4092" width="1.33203125" style="29" customWidth="1"/>
    <col min="4093" max="4093" width="0.88671875" style="29" customWidth="1"/>
    <col min="4094" max="4094" width="15.44140625" style="29" customWidth="1"/>
    <col min="4095" max="4095" width="0.88671875" style="29" customWidth="1"/>
    <col min="4096" max="4096" width="12.5546875" style="29" customWidth="1"/>
    <col min="4097" max="4097" width="4.44140625" style="29" customWidth="1"/>
    <col min="4098" max="4098" width="2.109375" style="29" customWidth="1"/>
    <col min="4099" max="4099" width="0.33203125" style="29" customWidth="1"/>
    <col min="4100" max="4100" width="0.5546875" style="29" customWidth="1"/>
    <col min="4101" max="4101" width="6.44140625" style="29" customWidth="1"/>
    <col min="4102" max="4102" width="3.109375" style="29" customWidth="1"/>
    <col min="4103" max="4104" width="1.5546875" style="29" customWidth="1"/>
    <col min="4105" max="4105" width="2.33203125" style="29" customWidth="1"/>
    <col min="4106" max="4106" width="9.109375" style="29"/>
    <col min="4107" max="4107" width="6.88671875" style="29" customWidth="1"/>
    <col min="4108" max="4108" width="1.5546875" style="29" customWidth="1"/>
    <col min="4109" max="4109" width="4.44140625" style="29" customWidth="1"/>
    <col min="4110" max="4110" width="5" style="29" customWidth="1"/>
    <col min="4111" max="4111" width="7.33203125" style="29" customWidth="1"/>
    <col min="4112" max="4342" width="9.109375" style="29"/>
    <col min="4343" max="4343" width="11.33203125" style="29" customWidth="1"/>
    <col min="4344" max="4344" width="2.33203125" style="29" customWidth="1"/>
    <col min="4345" max="4348" width="1.33203125" style="29" customWidth="1"/>
    <col min="4349" max="4349" width="0.88671875" style="29" customWidth="1"/>
    <col min="4350" max="4350" width="15.44140625" style="29" customWidth="1"/>
    <col min="4351" max="4351" width="0.88671875" style="29" customWidth="1"/>
    <col min="4352" max="4352" width="12.5546875" style="29" customWidth="1"/>
    <col min="4353" max="4353" width="4.44140625" style="29" customWidth="1"/>
    <col min="4354" max="4354" width="2.109375" style="29" customWidth="1"/>
    <col min="4355" max="4355" width="0.33203125" style="29" customWidth="1"/>
    <col min="4356" max="4356" width="0.5546875" style="29" customWidth="1"/>
    <col min="4357" max="4357" width="6.44140625" style="29" customWidth="1"/>
    <col min="4358" max="4358" width="3.109375" style="29" customWidth="1"/>
    <col min="4359" max="4360" width="1.5546875" style="29" customWidth="1"/>
    <col min="4361" max="4361" width="2.33203125" style="29" customWidth="1"/>
    <col min="4362" max="4362" width="9.109375" style="29"/>
    <col min="4363" max="4363" width="6.88671875" style="29" customWidth="1"/>
    <col min="4364" max="4364" width="1.5546875" style="29" customWidth="1"/>
    <col min="4365" max="4365" width="4.44140625" style="29" customWidth="1"/>
    <col min="4366" max="4366" width="5" style="29" customWidth="1"/>
    <col min="4367" max="4367" width="7.33203125" style="29" customWidth="1"/>
    <col min="4368" max="4598" width="9.109375" style="29"/>
    <col min="4599" max="4599" width="11.33203125" style="29" customWidth="1"/>
    <col min="4600" max="4600" width="2.33203125" style="29" customWidth="1"/>
    <col min="4601" max="4604" width="1.33203125" style="29" customWidth="1"/>
    <col min="4605" max="4605" width="0.88671875" style="29" customWidth="1"/>
    <col min="4606" max="4606" width="15.44140625" style="29" customWidth="1"/>
    <col min="4607" max="4607" width="0.88671875" style="29" customWidth="1"/>
    <col min="4608" max="4608" width="12.5546875" style="29" customWidth="1"/>
    <col min="4609" max="4609" width="4.44140625" style="29" customWidth="1"/>
    <col min="4610" max="4610" width="2.109375" style="29" customWidth="1"/>
    <col min="4611" max="4611" width="0.33203125" style="29" customWidth="1"/>
    <col min="4612" max="4612" width="0.5546875" style="29" customWidth="1"/>
    <col min="4613" max="4613" width="6.44140625" style="29" customWidth="1"/>
    <col min="4614" max="4614" width="3.109375" style="29" customWidth="1"/>
    <col min="4615" max="4616" width="1.5546875" style="29" customWidth="1"/>
    <col min="4617" max="4617" width="2.33203125" style="29" customWidth="1"/>
    <col min="4618" max="4618" width="9.109375" style="29"/>
    <col min="4619" max="4619" width="6.88671875" style="29" customWidth="1"/>
    <col min="4620" max="4620" width="1.5546875" style="29" customWidth="1"/>
    <col min="4621" max="4621" width="4.44140625" style="29" customWidth="1"/>
    <col min="4622" max="4622" width="5" style="29" customWidth="1"/>
    <col min="4623" max="4623" width="7.33203125" style="29" customWidth="1"/>
    <col min="4624" max="4854" width="9.109375" style="29"/>
    <col min="4855" max="4855" width="11.33203125" style="29" customWidth="1"/>
    <col min="4856" max="4856" width="2.33203125" style="29" customWidth="1"/>
    <col min="4857" max="4860" width="1.33203125" style="29" customWidth="1"/>
    <col min="4861" max="4861" width="0.88671875" style="29" customWidth="1"/>
    <col min="4862" max="4862" width="15.44140625" style="29" customWidth="1"/>
    <col min="4863" max="4863" width="0.88671875" style="29" customWidth="1"/>
    <col min="4864" max="4864" width="12.5546875" style="29" customWidth="1"/>
    <col min="4865" max="4865" width="4.44140625" style="29" customWidth="1"/>
    <col min="4866" max="4866" width="2.109375" style="29" customWidth="1"/>
    <col min="4867" max="4867" width="0.33203125" style="29" customWidth="1"/>
    <col min="4868" max="4868" width="0.5546875" style="29" customWidth="1"/>
    <col min="4869" max="4869" width="6.44140625" style="29" customWidth="1"/>
    <col min="4870" max="4870" width="3.109375" style="29" customWidth="1"/>
    <col min="4871" max="4872" width="1.5546875" style="29" customWidth="1"/>
    <col min="4873" max="4873" width="2.33203125" style="29" customWidth="1"/>
    <col min="4874" max="4874" width="9.109375" style="29"/>
    <col min="4875" max="4875" width="6.88671875" style="29" customWidth="1"/>
    <col min="4876" max="4876" width="1.5546875" style="29" customWidth="1"/>
    <col min="4877" max="4877" width="4.44140625" style="29" customWidth="1"/>
    <col min="4878" max="4878" width="5" style="29" customWidth="1"/>
    <col min="4879" max="4879" width="7.33203125" style="29" customWidth="1"/>
    <col min="4880" max="5110" width="9.109375" style="29"/>
    <col min="5111" max="5111" width="11.33203125" style="29" customWidth="1"/>
    <col min="5112" max="5112" width="2.33203125" style="29" customWidth="1"/>
    <col min="5113" max="5116" width="1.33203125" style="29" customWidth="1"/>
    <col min="5117" max="5117" width="0.88671875" style="29" customWidth="1"/>
    <col min="5118" max="5118" width="15.44140625" style="29" customWidth="1"/>
    <col min="5119" max="5119" width="0.88671875" style="29" customWidth="1"/>
    <col min="5120" max="5120" width="12.5546875" style="29" customWidth="1"/>
    <col min="5121" max="5121" width="4.44140625" style="29" customWidth="1"/>
    <col min="5122" max="5122" width="2.109375" style="29" customWidth="1"/>
    <col min="5123" max="5123" width="0.33203125" style="29" customWidth="1"/>
    <col min="5124" max="5124" width="0.5546875" style="29" customWidth="1"/>
    <col min="5125" max="5125" width="6.44140625" style="29" customWidth="1"/>
    <col min="5126" max="5126" width="3.109375" style="29" customWidth="1"/>
    <col min="5127" max="5128" width="1.5546875" style="29" customWidth="1"/>
    <col min="5129" max="5129" width="2.33203125" style="29" customWidth="1"/>
    <col min="5130" max="5130" width="9.109375" style="29"/>
    <col min="5131" max="5131" width="6.88671875" style="29" customWidth="1"/>
    <col min="5132" max="5132" width="1.5546875" style="29" customWidth="1"/>
    <col min="5133" max="5133" width="4.44140625" style="29" customWidth="1"/>
    <col min="5134" max="5134" width="5" style="29" customWidth="1"/>
    <col min="5135" max="5135" width="7.33203125" style="29" customWidth="1"/>
    <col min="5136" max="5366" width="9.109375" style="29"/>
    <col min="5367" max="5367" width="11.33203125" style="29" customWidth="1"/>
    <col min="5368" max="5368" width="2.33203125" style="29" customWidth="1"/>
    <col min="5369" max="5372" width="1.33203125" style="29" customWidth="1"/>
    <col min="5373" max="5373" width="0.88671875" style="29" customWidth="1"/>
    <col min="5374" max="5374" width="15.44140625" style="29" customWidth="1"/>
    <col min="5375" max="5375" width="0.88671875" style="29" customWidth="1"/>
    <col min="5376" max="5376" width="12.5546875" style="29" customWidth="1"/>
    <col min="5377" max="5377" width="4.44140625" style="29" customWidth="1"/>
    <col min="5378" max="5378" width="2.109375" style="29" customWidth="1"/>
    <col min="5379" max="5379" width="0.33203125" style="29" customWidth="1"/>
    <col min="5380" max="5380" width="0.5546875" style="29" customWidth="1"/>
    <col min="5381" max="5381" width="6.44140625" style="29" customWidth="1"/>
    <col min="5382" max="5382" width="3.109375" style="29" customWidth="1"/>
    <col min="5383" max="5384" width="1.5546875" style="29" customWidth="1"/>
    <col min="5385" max="5385" width="2.33203125" style="29" customWidth="1"/>
    <col min="5386" max="5386" width="9.109375" style="29"/>
    <col min="5387" max="5387" width="6.88671875" style="29" customWidth="1"/>
    <col min="5388" max="5388" width="1.5546875" style="29" customWidth="1"/>
    <col min="5389" max="5389" width="4.44140625" style="29" customWidth="1"/>
    <col min="5390" max="5390" width="5" style="29" customWidth="1"/>
    <col min="5391" max="5391" width="7.33203125" style="29" customWidth="1"/>
    <col min="5392" max="5622" width="9.109375" style="29"/>
    <col min="5623" max="5623" width="11.33203125" style="29" customWidth="1"/>
    <col min="5624" max="5624" width="2.33203125" style="29" customWidth="1"/>
    <col min="5625" max="5628" width="1.33203125" style="29" customWidth="1"/>
    <col min="5629" max="5629" width="0.88671875" style="29" customWidth="1"/>
    <col min="5630" max="5630" width="15.44140625" style="29" customWidth="1"/>
    <col min="5631" max="5631" width="0.88671875" style="29" customWidth="1"/>
    <col min="5632" max="5632" width="12.5546875" style="29" customWidth="1"/>
    <col min="5633" max="5633" width="4.44140625" style="29" customWidth="1"/>
    <col min="5634" max="5634" width="2.109375" style="29" customWidth="1"/>
    <col min="5635" max="5635" width="0.33203125" style="29" customWidth="1"/>
    <col min="5636" max="5636" width="0.5546875" style="29" customWidth="1"/>
    <col min="5637" max="5637" width="6.44140625" style="29" customWidth="1"/>
    <col min="5638" max="5638" width="3.109375" style="29" customWidth="1"/>
    <col min="5639" max="5640" width="1.5546875" style="29" customWidth="1"/>
    <col min="5641" max="5641" width="2.33203125" style="29" customWidth="1"/>
    <col min="5642" max="5642" width="9.109375" style="29"/>
    <col min="5643" max="5643" width="6.88671875" style="29" customWidth="1"/>
    <col min="5644" max="5644" width="1.5546875" style="29" customWidth="1"/>
    <col min="5645" max="5645" width="4.44140625" style="29" customWidth="1"/>
    <col min="5646" max="5646" width="5" style="29" customWidth="1"/>
    <col min="5647" max="5647" width="7.33203125" style="29" customWidth="1"/>
    <col min="5648" max="5878" width="9.109375" style="29"/>
    <col min="5879" max="5879" width="11.33203125" style="29" customWidth="1"/>
    <col min="5880" max="5880" width="2.33203125" style="29" customWidth="1"/>
    <col min="5881" max="5884" width="1.33203125" style="29" customWidth="1"/>
    <col min="5885" max="5885" width="0.88671875" style="29" customWidth="1"/>
    <col min="5886" max="5886" width="15.44140625" style="29" customWidth="1"/>
    <col min="5887" max="5887" width="0.88671875" style="29" customWidth="1"/>
    <col min="5888" max="5888" width="12.5546875" style="29" customWidth="1"/>
    <col min="5889" max="5889" width="4.44140625" style="29" customWidth="1"/>
    <col min="5890" max="5890" width="2.109375" style="29" customWidth="1"/>
    <col min="5891" max="5891" width="0.33203125" style="29" customWidth="1"/>
    <col min="5892" max="5892" width="0.5546875" style="29" customWidth="1"/>
    <col min="5893" max="5893" width="6.44140625" style="29" customWidth="1"/>
    <col min="5894" max="5894" width="3.109375" style="29" customWidth="1"/>
    <col min="5895" max="5896" width="1.5546875" style="29" customWidth="1"/>
    <col min="5897" max="5897" width="2.33203125" style="29" customWidth="1"/>
    <col min="5898" max="5898" width="9.109375" style="29"/>
    <col min="5899" max="5899" width="6.88671875" style="29" customWidth="1"/>
    <col min="5900" max="5900" width="1.5546875" style="29" customWidth="1"/>
    <col min="5901" max="5901" width="4.44140625" style="29" customWidth="1"/>
    <col min="5902" max="5902" width="5" style="29" customWidth="1"/>
    <col min="5903" max="5903" width="7.33203125" style="29" customWidth="1"/>
    <col min="5904" max="6134" width="9.109375" style="29"/>
    <col min="6135" max="6135" width="11.33203125" style="29" customWidth="1"/>
    <col min="6136" max="6136" width="2.33203125" style="29" customWidth="1"/>
    <col min="6137" max="6140" width="1.33203125" style="29" customWidth="1"/>
    <col min="6141" max="6141" width="0.88671875" style="29" customWidth="1"/>
    <col min="6142" max="6142" width="15.44140625" style="29" customWidth="1"/>
    <col min="6143" max="6143" width="0.88671875" style="29" customWidth="1"/>
    <col min="6144" max="6144" width="12.5546875" style="29" customWidth="1"/>
    <col min="6145" max="6145" width="4.44140625" style="29" customWidth="1"/>
    <col min="6146" max="6146" width="2.109375" style="29" customWidth="1"/>
    <col min="6147" max="6147" width="0.33203125" style="29" customWidth="1"/>
    <col min="6148" max="6148" width="0.5546875" style="29" customWidth="1"/>
    <col min="6149" max="6149" width="6.44140625" style="29" customWidth="1"/>
    <col min="6150" max="6150" width="3.109375" style="29" customWidth="1"/>
    <col min="6151" max="6152" width="1.5546875" style="29" customWidth="1"/>
    <col min="6153" max="6153" width="2.33203125" style="29" customWidth="1"/>
    <col min="6154" max="6154" width="9.109375" style="29"/>
    <col min="6155" max="6155" width="6.88671875" style="29" customWidth="1"/>
    <col min="6156" max="6156" width="1.5546875" style="29" customWidth="1"/>
    <col min="6157" max="6157" width="4.44140625" style="29" customWidth="1"/>
    <col min="6158" max="6158" width="5" style="29" customWidth="1"/>
    <col min="6159" max="6159" width="7.33203125" style="29" customWidth="1"/>
    <col min="6160" max="6390" width="9.109375" style="29"/>
    <col min="6391" max="6391" width="11.33203125" style="29" customWidth="1"/>
    <col min="6392" max="6392" width="2.33203125" style="29" customWidth="1"/>
    <col min="6393" max="6396" width="1.33203125" style="29" customWidth="1"/>
    <col min="6397" max="6397" width="0.88671875" style="29" customWidth="1"/>
    <col min="6398" max="6398" width="15.44140625" style="29" customWidth="1"/>
    <col min="6399" max="6399" width="0.88671875" style="29" customWidth="1"/>
    <col min="6400" max="6400" width="12.5546875" style="29" customWidth="1"/>
    <col min="6401" max="6401" width="4.44140625" style="29" customWidth="1"/>
    <col min="6402" max="6402" width="2.109375" style="29" customWidth="1"/>
    <col min="6403" max="6403" width="0.33203125" style="29" customWidth="1"/>
    <col min="6404" max="6404" width="0.5546875" style="29" customWidth="1"/>
    <col min="6405" max="6405" width="6.44140625" style="29" customWidth="1"/>
    <col min="6406" max="6406" width="3.109375" style="29" customWidth="1"/>
    <col min="6407" max="6408" width="1.5546875" style="29" customWidth="1"/>
    <col min="6409" max="6409" width="2.33203125" style="29" customWidth="1"/>
    <col min="6410" max="6410" width="9.109375" style="29"/>
    <col min="6411" max="6411" width="6.88671875" style="29" customWidth="1"/>
    <col min="6412" max="6412" width="1.5546875" style="29" customWidth="1"/>
    <col min="6413" max="6413" width="4.44140625" style="29" customWidth="1"/>
    <col min="6414" max="6414" width="5" style="29" customWidth="1"/>
    <col min="6415" max="6415" width="7.33203125" style="29" customWidth="1"/>
    <col min="6416" max="6646" width="9.109375" style="29"/>
    <col min="6647" max="6647" width="11.33203125" style="29" customWidth="1"/>
    <col min="6648" max="6648" width="2.33203125" style="29" customWidth="1"/>
    <col min="6649" max="6652" width="1.33203125" style="29" customWidth="1"/>
    <col min="6653" max="6653" width="0.88671875" style="29" customWidth="1"/>
    <col min="6654" max="6654" width="15.44140625" style="29" customWidth="1"/>
    <col min="6655" max="6655" width="0.88671875" style="29" customWidth="1"/>
    <col min="6656" max="6656" width="12.5546875" style="29" customWidth="1"/>
    <col min="6657" max="6657" width="4.44140625" style="29" customWidth="1"/>
    <col min="6658" max="6658" width="2.109375" style="29" customWidth="1"/>
    <col min="6659" max="6659" width="0.33203125" style="29" customWidth="1"/>
    <col min="6660" max="6660" width="0.5546875" style="29" customWidth="1"/>
    <col min="6661" max="6661" width="6.44140625" style="29" customWidth="1"/>
    <col min="6662" max="6662" width="3.109375" style="29" customWidth="1"/>
    <col min="6663" max="6664" width="1.5546875" style="29" customWidth="1"/>
    <col min="6665" max="6665" width="2.33203125" style="29" customWidth="1"/>
    <col min="6666" max="6666" width="9.109375" style="29"/>
    <col min="6667" max="6667" width="6.88671875" style="29" customWidth="1"/>
    <col min="6668" max="6668" width="1.5546875" style="29" customWidth="1"/>
    <col min="6669" max="6669" width="4.44140625" style="29" customWidth="1"/>
    <col min="6670" max="6670" width="5" style="29" customWidth="1"/>
    <col min="6671" max="6671" width="7.33203125" style="29" customWidth="1"/>
    <col min="6672" max="6902" width="9.109375" style="29"/>
    <col min="6903" max="6903" width="11.33203125" style="29" customWidth="1"/>
    <col min="6904" max="6904" width="2.33203125" style="29" customWidth="1"/>
    <col min="6905" max="6908" width="1.33203125" style="29" customWidth="1"/>
    <col min="6909" max="6909" width="0.88671875" style="29" customWidth="1"/>
    <col min="6910" max="6910" width="15.44140625" style="29" customWidth="1"/>
    <col min="6911" max="6911" width="0.88671875" style="29" customWidth="1"/>
    <col min="6912" max="6912" width="12.5546875" style="29" customWidth="1"/>
    <col min="6913" max="6913" width="4.44140625" style="29" customWidth="1"/>
    <col min="6914" max="6914" width="2.109375" style="29" customWidth="1"/>
    <col min="6915" max="6915" width="0.33203125" style="29" customWidth="1"/>
    <col min="6916" max="6916" width="0.5546875" style="29" customWidth="1"/>
    <col min="6917" max="6917" width="6.44140625" style="29" customWidth="1"/>
    <col min="6918" max="6918" width="3.109375" style="29" customWidth="1"/>
    <col min="6919" max="6920" width="1.5546875" style="29" customWidth="1"/>
    <col min="6921" max="6921" width="2.33203125" style="29" customWidth="1"/>
    <col min="6922" max="6922" width="9.109375" style="29"/>
    <col min="6923" max="6923" width="6.88671875" style="29" customWidth="1"/>
    <col min="6924" max="6924" width="1.5546875" style="29" customWidth="1"/>
    <col min="6925" max="6925" width="4.44140625" style="29" customWidth="1"/>
    <col min="6926" max="6926" width="5" style="29" customWidth="1"/>
    <col min="6927" max="6927" width="7.33203125" style="29" customWidth="1"/>
    <col min="6928" max="7158" width="9.109375" style="29"/>
    <col min="7159" max="7159" width="11.33203125" style="29" customWidth="1"/>
    <col min="7160" max="7160" width="2.33203125" style="29" customWidth="1"/>
    <col min="7161" max="7164" width="1.33203125" style="29" customWidth="1"/>
    <col min="7165" max="7165" width="0.88671875" style="29" customWidth="1"/>
    <col min="7166" max="7166" width="15.44140625" style="29" customWidth="1"/>
    <col min="7167" max="7167" width="0.88671875" style="29" customWidth="1"/>
    <col min="7168" max="7168" width="12.5546875" style="29" customWidth="1"/>
    <col min="7169" max="7169" width="4.44140625" style="29" customWidth="1"/>
    <col min="7170" max="7170" width="2.109375" style="29" customWidth="1"/>
    <col min="7171" max="7171" width="0.33203125" style="29" customWidth="1"/>
    <col min="7172" max="7172" width="0.5546875" style="29" customWidth="1"/>
    <col min="7173" max="7173" width="6.44140625" style="29" customWidth="1"/>
    <col min="7174" max="7174" width="3.109375" style="29" customWidth="1"/>
    <col min="7175" max="7176" width="1.5546875" style="29" customWidth="1"/>
    <col min="7177" max="7177" width="2.33203125" style="29" customWidth="1"/>
    <col min="7178" max="7178" width="9.109375" style="29"/>
    <col min="7179" max="7179" width="6.88671875" style="29" customWidth="1"/>
    <col min="7180" max="7180" width="1.5546875" style="29" customWidth="1"/>
    <col min="7181" max="7181" width="4.44140625" style="29" customWidth="1"/>
    <col min="7182" max="7182" width="5" style="29" customWidth="1"/>
    <col min="7183" max="7183" width="7.33203125" style="29" customWidth="1"/>
    <col min="7184" max="7414" width="9.109375" style="29"/>
    <col min="7415" max="7415" width="11.33203125" style="29" customWidth="1"/>
    <col min="7416" max="7416" width="2.33203125" style="29" customWidth="1"/>
    <col min="7417" max="7420" width="1.33203125" style="29" customWidth="1"/>
    <col min="7421" max="7421" width="0.88671875" style="29" customWidth="1"/>
    <col min="7422" max="7422" width="15.44140625" style="29" customWidth="1"/>
    <col min="7423" max="7423" width="0.88671875" style="29" customWidth="1"/>
    <col min="7424" max="7424" width="12.5546875" style="29" customWidth="1"/>
    <col min="7425" max="7425" width="4.44140625" style="29" customWidth="1"/>
    <col min="7426" max="7426" width="2.109375" style="29" customWidth="1"/>
    <col min="7427" max="7427" width="0.33203125" style="29" customWidth="1"/>
    <col min="7428" max="7428" width="0.5546875" style="29" customWidth="1"/>
    <col min="7429" max="7429" width="6.44140625" style="29" customWidth="1"/>
    <col min="7430" max="7430" width="3.109375" style="29" customWidth="1"/>
    <col min="7431" max="7432" width="1.5546875" style="29" customWidth="1"/>
    <col min="7433" max="7433" width="2.33203125" style="29" customWidth="1"/>
    <col min="7434" max="7434" width="9.109375" style="29"/>
    <col min="7435" max="7435" width="6.88671875" style="29" customWidth="1"/>
    <col min="7436" max="7436" width="1.5546875" style="29" customWidth="1"/>
    <col min="7437" max="7437" width="4.44140625" style="29" customWidth="1"/>
    <col min="7438" max="7438" width="5" style="29" customWidth="1"/>
    <col min="7439" max="7439" width="7.33203125" style="29" customWidth="1"/>
    <col min="7440" max="7670" width="9.109375" style="29"/>
    <col min="7671" max="7671" width="11.33203125" style="29" customWidth="1"/>
    <col min="7672" max="7672" width="2.33203125" style="29" customWidth="1"/>
    <col min="7673" max="7676" width="1.33203125" style="29" customWidth="1"/>
    <col min="7677" max="7677" width="0.88671875" style="29" customWidth="1"/>
    <col min="7678" max="7678" width="15.44140625" style="29" customWidth="1"/>
    <col min="7679" max="7679" width="0.88671875" style="29" customWidth="1"/>
    <col min="7680" max="7680" width="12.5546875" style="29" customWidth="1"/>
    <col min="7681" max="7681" width="4.44140625" style="29" customWidth="1"/>
    <col min="7682" max="7682" width="2.109375" style="29" customWidth="1"/>
    <col min="7683" max="7683" width="0.33203125" style="29" customWidth="1"/>
    <col min="7684" max="7684" width="0.5546875" style="29" customWidth="1"/>
    <col min="7685" max="7685" width="6.44140625" style="29" customWidth="1"/>
    <col min="7686" max="7686" width="3.109375" style="29" customWidth="1"/>
    <col min="7687" max="7688" width="1.5546875" style="29" customWidth="1"/>
    <col min="7689" max="7689" width="2.33203125" style="29" customWidth="1"/>
    <col min="7690" max="7690" width="9.109375" style="29"/>
    <col min="7691" max="7691" width="6.88671875" style="29" customWidth="1"/>
    <col min="7692" max="7692" width="1.5546875" style="29" customWidth="1"/>
    <col min="7693" max="7693" width="4.44140625" style="29" customWidth="1"/>
    <col min="7694" max="7694" width="5" style="29" customWidth="1"/>
    <col min="7695" max="7695" width="7.33203125" style="29" customWidth="1"/>
    <col min="7696" max="7926" width="9.109375" style="29"/>
    <col min="7927" max="7927" width="11.33203125" style="29" customWidth="1"/>
    <col min="7928" max="7928" width="2.33203125" style="29" customWidth="1"/>
    <col min="7929" max="7932" width="1.33203125" style="29" customWidth="1"/>
    <col min="7933" max="7933" width="0.88671875" style="29" customWidth="1"/>
    <col min="7934" max="7934" width="15.44140625" style="29" customWidth="1"/>
    <col min="7935" max="7935" width="0.88671875" style="29" customWidth="1"/>
    <col min="7936" max="7936" width="12.5546875" style="29" customWidth="1"/>
    <col min="7937" max="7937" width="4.44140625" style="29" customWidth="1"/>
    <col min="7938" max="7938" width="2.109375" style="29" customWidth="1"/>
    <col min="7939" max="7939" width="0.33203125" style="29" customWidth="1"/>
    <col min="7940" max="7940" width="0.5546875" style="29" customWidth="1"/>
    <col min="7941" max="7941" width="6.44140625" style="29" customWidth="1"/>
    <col min="7942" max="7942" width="3.109375" style="29" customWidth="1"/>
    <col min="7943" max="7944" width="1.5546875" style="29" customWidth="1"/>
    <col min="7945" max="7945" width="2.33203125" style="29" customWidth="1"/>
    <col min="7946" max="7946" width="9.109375" style="29"/>
    <col min="7947" max="7947" width="6.88671875" style="29" customWidth="1"/>
    <col min="7948" max="7948" width="1.5546875" style="29" customWidth="1"/>
    <col min="7949" max="7949" width="4.44140625" style="29" customWidth="1"/>
    <col min="7950" max="7950" width="5" style="29" customWidth="1"/>
    <col min="7951" max="7951" width="7.33203125" style="29" customWidth="1"/>
    <col min="7952" max="8182" width="9.109375" style="29"/>
    <col min="8183" max="8183" width="11.33203125" style="29" customWidth="1"/>
    <col min="8184" max="8184" width="2.33203125" style="29" customWidth="1"/>
    <col min="8185" max="8188" width="1.33203125" style="29" customWidth="1"/>
    <col min="8189" max="8189" width="0.88671875" style="29" customWidth="1"/>
    <col min="8190" max="8190" width="15.44140625" style="29" customWidth="1"/>
    <col min="8191" max="8191" width="0.88671875" style="29" customWidth="1"/>
    <col min="8192" max="8192" width="12.5546875" style="29" customWidth="1"/>
    <col min="8193" max="8193" width="4.44140625" style="29" customWidth="1"/>
    <col min="8194" max="8194" width="2.109375" style="29" customWidth="1"/>
    <col min="8195" max="8195" width="0.33203125" style="29" customWidth="1"/>
    <col min="8196" max="8196" width="0.5546875" style="29" customWidth="1"/>
    <col min="8197" max="8197" width="6.44140625" style="29" customWidth="1"/>
    <col min="8198" max="8198" width="3.109375" style="29" customWidth="1"/>
    <col min="8199" max="8200" width="1.5546875" style="29" customWidth="1"/>
    <col min="8201" max="8201" width="2.33203125" style="29" customWidth="1"/>
    <col min="8202" max="8202" width="9.109375" style="29"/>
    <col min="8203" max="8203" width="6.88671875" style="29" customWidth="1"/>
    <col min="8204" max="8204" width="1.5546875" style="29" customWidth="1"/>
    <col min="8205" max="8205" width="4.44140625" style="29" customWidth="1"/>
    <col min="8206" max="8206" width="5" style="29" customWidth="1"/>
    <col min="8207" max="8207" width="7.33203125" style="29" customWidth="1"/>
    <col min="8208" max="8438" width="9.109375" style="29"/>
    <col min="8439" max="8439" width="11.33203125" style="29" customWidth="1"/>
    <col min="8440" max="8440" width="2.33203125" style="29" customWidth="1"/>
    <col min="8441" max="8444" width="1.33203125" style="29" customWidth="1"/>
    <col min="8445" max="8445" width="0.88671875" style="29" customWidth="1"/>
    <col min="8446" max="8446" width="15.44140625" style="29" customWidth="1"/>
    <col min="8447" max="8447" width="0.88671875" style="29" customWidth="1"/>
    <col min="8448" max="8448" width="12.5546875" style="29" customWidth="1"/>
    <col min="8449" max="8449" width="4.44140625" style="29" customWidth="1"/>
    <col min="8450" max="8450" width="2.109375" style="29" customWidth="1"/>
    <col min="8451" max="8451" width="0.33203125" style="29" customWidth="1"/>
    <col min="8452" max="8452" width="0.5546875" style="29" customWidth="1"/>
    <col min="8453" max="8453" width="6.44140625" style="29" customWidth="1"/>
    <col min="8454" max="8454" width="3.109375" style="29" customWidth="1"/>
    <col min="8455" max="8456" width="1.5546875" style="29" customWidth="1"/>
    <col min="8457" max="8457" width="2.33203125" style="29" customWidth="1"/>
    <col min="8458" max="8458" width="9.109375" style="29"/>
    <col min="8459" max="8459" width="6.88671875" style="29" customWidth="1"/>
    <col min="8460" max="8460" width="1.5546875" style="29" customWidth="1"/>
    <col min="8461" max="8461" width="4.44140625" style="29" customWidth="1"/>
    <col min="8462" max="8462" width="5" style="29" customWidth="1"/>
    <col min="8463" max="8463" width="7.33203125" style="29" customWidth="1"/>
    <col min="8464" max="8694" width="9.109375" style="29"/>
    <col min="8695" max="8695" width="11.33203125" style="29" customWidth="1"/>
    <col min="8696" max="8696" width="2.33203125" style="29" customWidth="1"/>
    <col min="8697" max="8700" width="1.33203125" style="29" customWidth="1"/>
    <col min="8701" max="8701" width="0.88671875" style="29" customWidth="1"/>
    <col min="8702" max="8702" width="15.44140625" style="29" customWidth="1"/>
    <col min="8703" max="8703" width="0.88671875" style="29" customWidth="1"/>
    <col min="8704" max="8704" width="12.5546875" style="29" customWidth="1"/>
    <col min="8705" max="8705" width="4.44140625" style="29" customWidth="1"/>
    <col min="8706" max="8706" width="2.109375" style="29" customWidth="1"/>
    <col min="8707" max="8707" width="0.33203125" style="29" customWidth="1"/>
    <col min="8708" max="8708" width="0.5546875" style="29" customWidth="1"/>
    <col min="8709" max="8709" width="6.44140625" style="29" customWidth="1"/>
    <col min="8710" max="8710" width="3.109375" style="29" customWidth="1"/>
    <col min="8711" max="8712" width="1.5546875" style="29" customWidth="1"/>
    <col min="8713" max="8713" width="2.33203125" style="29" customWidth="1"/>
    <col min="8714" max="8714" width="9.109375" style="29"/>
    <col min="8715" max="8715" width="6.88671875" style="29" customWidth="1"/>
    <col min="8716" max="8716" width="1.5546875" style="29" customWidth="1"/>
    <col min="8717" max="8717" width="4.44140625" style="29" customWidth="1"/>
    <col min="8718" max="8718" width="5" style="29" customWidth="1"/>
    <col min="8719" max="8719" width="7.33203125" style="29" customWidth="1"/>
    <col min="8720" max="8950" width="9.109375" style="29"/>
    <col min="8951" max="8951" width="11.33203125" style="29" customWidth="1"/>
    <col min="8952" max="8952" width="2.33203125" style="29" customWidth="1"/>
    <col min="8953" max="8956" width="1.33203125" style="29" customWidth="1"/>
    <col min="8957" max="8957" width="0.88671875" style="29" customWidth="1"/>
    <col min="8958" max="8958" width="15.44140625" style="29" customWidth="1"/>
    <col min="8959" max="8959" width="0.88671875" style="29" customWidth="1"/>
    <col min="8960" max="8960" width="12.5546875" style="29" customWidth="1"/>
    <col min="8961" max="8961" width="4.44140625" style="29" customWidth="1"/>
    <col min="8962" max="8962" width="2.109375" style="29" customWidth="1"/>
    <col min="8963" max="8963" width="0.33203125" style="29" customWidth="1"/>
    <col min="8964" max="8964" width="0.5546875" style="29" customWidth="1"/>
    <col min="8965" max="8965" width="6.44140625" style="29" customWidth="1"/>
    <col min="8966" max="8966" width="3.109375" style="29" customWidth="1"/>
    <col min="8967" max="8968" width="1.5546875" style="29" customWidth="1"/>
    <col min="8969" max="8969" width="2.33203125" style="29" customWidth="1"/>
    <col min="8970" max="8970" width="9.109375" style="29"/>
    <col min="8971" max="8971" width="6.88671875" style="29" customWidth="1"/>
    <col min="8972" max="8972" width="1.5546875" style="29" customWidth="1"/>
    <col min="8973" max="8973" width="4.44140625" style="29" customWidth="1"/>
    <col min="8974" max="8974" width="5" style="29" customWidth="1"/>
    <col min="8975" max="8975" width="7.33203125" style="29" customWidth="1"/>
    <col min="8976" max="9206" width="9.109375" style="29"/>
    <col min="9207" max="9207" width="11.33203125" style="29" customWidth="1"/>
    <col min="9208" max="9208" width="2.33203125" style="29" customWidth="1"/>
    <col min="9209" max="9212" width="1.33203125" style="29" customWidth="1"/>
    <col min="9213" max="9213" width="0.88671875" style="29" customWidth="1"/>
    <col min="9214" max="9214" width="15.44140625" style="29" customWidth="1"/>
    <col min="9215" max="9215" width="0.88671875" style="29" customWidth="1"/>
    <col min="9216" max="9216" width="12.5546875" style="29" customWidth="1"/>
    <col min="9217" max="9217" width="4.44140625" style="29" customWidth="1"/>
    <col min="9218" max="9218" width="2.109375" style="29" customWidth="1"/>
    <col min="9219" max="9219" width="0.33203125" style="29" customWidth="1"/>
    <col min="9220" max="9220" width="0.5546875" style="29" customWidth="1"/>
    <col min="9221" max="9221" width="6.44140625" style="29" customWidth="1"/>
    <col min="9222" max="9222" width="3.109375" style="29" customWidth="1"/>
    <col min="9223" max="9224" width="1.5546875" style="29" customWidth="1"/>
    <col min="9225" max="9225" width="2.33203125" style="29" customWidth="1"/>
    <col min="9226" max="9226" width="9.109375" style="29"/>
    <col min="9227" max="9227" width="6.88671875" style="29" customWidth="1"/>
    <col min="9228" max="9228" width="1.5546875" style="29" customWidth="1"/>
    <col min="9229" max="9229" width="4.44140625" style="29" customWidth="1"/>
    <col min="9230" max="9230" width="5" style="29" customWidth="1"/>
    <col min="9231" max="9231" width="7.33203125" style="29" customWidth="1"/>
    <col min="9232" max="9462" width="9.109375" style="29"/>
    <col min="9463" max="9463" width="11.33203125" style="29" customWidth="1"/>
    <col min="9464" max="9464" width="2.33203125" style="29" customWidth="1"/>
    <col min="9465" max="9468" width="1.33203125" style="29" customWidth="1"/>
    <col min="9469" max="9469" width="0.88671875" style="29" customWidth="1"/>
    <col min="9470" max="9470" width="15.44140625" style="29" customWidth="1"/>
    <col min="9471" max="9471" width="0.88671875" style="29" customWidth="1"/>
    <col min="9472" max="9472" width="12.5546875" style="29" customWidth="1"/>
    <col min="9473" max="9473" width="4.44140625" style="29" customWidth="1"/>
    <col min="9474" max="9474" width="2.109375" style="29" customWidth="1"/>
    <col min="9475" max="9475" width="0.33203125" style="29" customWidth="1"/>
    <col min="9476" max="9476" width="0.5546875" style="29" customWidth="1"/>
    <col min="9477" max="9477" width="6.44140625" style="29" customWidth="1"/>
    <col min="9478" max="9478" width="3.109375" style="29" customWidth="1"/>
    <col min="9479" max="9480" width="1.5546875" style="29" customWidth="1"/>
    <col min="9481" max="9481" width="2.33203125" style="29" customWidth="1"/>
    <col min="9482" max="9482" width="9.109375" style="29"/>
    <col min="9483" max="9483" width="6.88671875" style="29" customWidth="1"/>
    <col min="9484" max="9484" width="1.5546875" style="29" customWidth="1"/>
    <col min="9485" max="9485" width="4.44140625" style="29" customWidth="1"/>
    <col min="9486" max="9486" width="5" style="29" customWidth="1"/>
    <col min="9487" max="9487" width="7.33203125" style="29" customWidth="1"/>
    <col min="9488" max="9718" width="9.109375" style="29"/>
    <col min="9719" max="9719" width="11.33203125" style="29" customWidth="1"/>
    <col min="9720" max="9720" width="2.33203125" style="29" customWidth="1"/>
    <col min="9721" max="9724" width="1.33203125" style="29" customWidth="1"/>
    <col min="9725" max="9725" width="0.88671875" style="29" customWidth="1"/>
    <col min="9726" max="9726" width="15.44140625" style="29" customWidth="1"/>
    <col min="9727" max="9727" width="0.88671875" style="29" customWidth="1"/>
    <col min="9728" max="9728" width="12.5546875" style="29" customWidth="1"/>
    <col min="9729" max="9729" width="4.44140625" style="29" customWidth="1"/>
    <col min="9730" max="9730" width="2.109375" style="29" customWidth="1"/>
    <col min="9731" max="9731" width="0.33203125" style="29" customWidth="1"/>
    <col min="9732" max="9732" width="0.5546875" style="29" customWidth="1"/>
    <col min="9733" max="9733" width="6.44140625" style="29" customWidth="1"/>
    <col min="9734" max="9734" width="3.109375" style="29" customWidth="1"/>
    <col min="9735" max="9736" width="1.5546875" style="29" customWidth="1"/>
    <col min="9737" max="9737" width="2.33203125" style="29" customWidth="1"/>
    <col min="9738" max="9738" width="9.109375" style="29"/>
    <col min="9739" max="9739" width="6.88671875" style="29" customWidth="1"/>
    <col min="9740" max="9740" width="1.5546875" style="29" customWidth="1"/>
    <col min="9741" max="9741" width="4.44140625" style="29" customWidth="1"/>
    <col min="9742" max="9742" width="5" style="29" customWidth="1"/>
    <col min="9743" max="9743" width="7.33203125" style="29" customWidth="1"/>
    <col min="9744" max="9974" width="9.109375" style="29"/>
    <col min="9975" max="9975" width="11.33203125" style="29" customWidth="1"/>
    <col min="9976" max="9976" width="2.33203125" style="29" customWidth="1"/>
    <col min="9977" max="9980" width="1.33203125" style="29" customWidth="1"/>
    <col min="9981" max="9981" width="0.88671875" style="29" customWidth="1"/>
    <col min="9982" max="9982" width="15.44140625" style="29" customWidth="1"/>
    <col min="9983" max="9983" width="0.88671875" style="29" customWidth="1"/>
    <col min="9984" max="9984" width="12.5546875" style="29" customWidth="1"/>
    <col min="9985" max="9985" width="4.44140625" style="29" customWidth="1"/>
    <col min="9986" max="9986" width="2.109375" style="29" customWidth="1"/>
    <col min="9987" max="9987" width="0.33203125" style="29" customWidth="1"/>
    <col min="9988" max="9988" width="0.5546875" style="29" customWidth="1"/>
    <col min="9989" max="9989" width="6.44140625" style="29" customWidth="1"/>
    <col min="9990" max="9990" width="3.109375" style="29" customWidth="1"/>
    <col min="9991" max="9992" width="1.5546875" style="29" customWidth="1"/>
    <col min="9993" max="9993" width="2.33203125" style="29" customWidth="1"/>
    <col min="9994" max="9994" width="9.109375" style="29"/>
    <col min="9995" max="9995" width="6.88671875" style="29" customWidth="1"/>
    <col min="9996" max="9996" width="1.5546875" style="29" customWidth="1"/>
    <col min="9997" max="9997" width="4.44140625" style="29" customWidth="1"/>
    <col min="9998" max="9998" width="5" style="29" customWidth="1"/>
    <col min="9999" max="9999" width="7.33203125" style="29" customWidth="1"/>
    <col min="10000" max="10230" width="9.109375" style="29"/>
    <col min="10231" max="10231" width="11.33203125" style="29" customWidth="1"/>
    <col min="10232" max="10232" width="2.33203125" style="29" customWidth="1"/>
    <col min="10233" max="10236" width="1.33203125" style="29" customWidth="1"/>
    <col min="10237" max="10237" width="0.88671875" style="29" customWidth="1"/>
    <col min="10238" max="10238" width="15.44140625" style="29" customWidth="1"/>
    <col min="10239" max="10239" width="0.88671875" style="29" customWidth="1"/>
    <col min="10240" max="10240" width="12.5546875" style="29" customWidth="1"/>
    <col min="10241" max="10241" width="4.44140625" style="29" customWidth="1"/>
    <col min="10242" max="10242" width="2.109375" style="29" customWidth="1"/>
    <col min="10243" max="10243" width="0.33203125" style="29" customWidth="1"/>
    <col min="10244" max="10244" width="0.5546875" style="29" customWidth="1"/>
    <col min="10245" max="10245" width="6.44140625" style="29" customWidth="1"/>
    <col min="10246" max="10246" width="3.109375" style="29" customWidth="1"/>
    <col min="10247" max="10248" width="1.5546875" style="29" customWidth="1"/>
    <col min="10249" max="10249" width="2.33203125" style="29" customWidth="1"/>
    <col min="10250" max="10250" width="9.109375" style="29"/>
    <col min="10251" max="10251" width="6.88671875" style="29" customWidth="1"/>
    <col min="10252" max="10252" width="1.5546875" style="29" customWidth="1"/>
    <col min="10253" max="10253" width="4.44140625" style="29" customWidth="1"/>
    <col min="10254" max="10254" width="5" style="29" customWidth="1"/>
    <col min="10255" max="10255" width="7.33203125" style="29" customWidth="1"/>
    <col min="10256" max="10486" width="9.109375" style="29"/>
    <col min="10487" max="10487" width="11.33203125" style="29" customWidth="1"/>
    <col min="10488" max="10488" width="2.33203125" style="29" customWidth="1"/>
    <col min="10489" max="10492" width="1.33203125" style="29" customWidth="1"/>
    <col min="10493" max="10493" width="0.88671875" style="29" customWidth="1"/>
    <col min="10494" max="10494" width="15.44140625" style="29" customWidth="1"/>
    <col min="10495" max="10495" width="0.88671875" style="29" customWidth="1"/>
    <col min="10496" max="10496" width="12.5546875" style="29" customWidth="1"/>
    <col min="10497" max="10497" width="4.44140625" style="29" customWidth="1"/>
    <col min="10498" max="10498" width="2.109375" style="29" customWidth="1"/>
    <col min="10499" max="10499" width="0.33203125" style="29" customWidth="1"/>
    <col min="10500" max="10500" width="0.5546875" style="29" customWidth="1"/>
    <col min="10501" max="10501" width="6.44140625" style="29" customWidth="1"/>
    <col min="10502" max="10502" width="3.109375" style="29" customWidth="1"/>
    <col min="10503" max="10504" width="1.5546875" style="29" customWidth="1"/>
    <col min="10505" max="10505" width="2.33203125" style="29" customWidth="1"/>
    <col min="10506" max="10506" width="9.109375" style="29"/>
    <col min="10507" max="10507" width="6.88671875" style="29" customWidth="1"/>
    <col min="10508" max="10508" width="1.5546875" style="29" customWidth="1"/>
    <col min="10509" max="10509" width="4.44140625" style="29" customWidth="1"/>
    <col min="10510" max="10510" width="5" style="29" customWidth="1"/>
    <col min="10511" max="10511" width="7.33203125" style="29" customWidth="1"/>
    <col min="10512" max="10742" width="9.109375" style="29"/>
    <col min="10743" max="10743" width="11.33203125" style="29" customWidth="1"/>
    <col min="10744" max="10744" width="2.33203125" style="29" customWidth="1"/>
    <col min="10745" max="10748" width="1.33203125" style="29" customWidth="1"/>
    <col min="10749" max="10749" width="0.88671875" style="29" customWidth="1"/>
    <col min="10750" max="10750" width="15.44140625" style="29" customWidth="1"/>
    <col min="10751" max="10751" width="0.88671875" style="29" customWidth="1"/>
    <col min="10752" max="10752" width="12.5546875" style="29" customWidth="1"/>
    <col min="10753" max="10753" width="4.44140625" style="29" customWidth="1"/>
    <col min="10754" max="10754" width="2.109375" style="29" customWidth="1"/>
    <col min="10755" max="10755" width="0.33203125" style="29" customWidth="1"/>
    <col min="10756" max="10756" width="0.5546875" style="29" customWidth="1"/>
    <col min="10757" max="10757" width="6.44140625" style="29" customWidth="1"/>
    <col min="10758" max="10758" width="3.109375" style="29" customWidth="1"/>
    <col min="10759" max="10760" width="1.5546875" style="29" customWidth="1"/>
    <col min="10761" max="10761" width="2.33203125" style="29" customWidth="1"/>
    <col min="10762" max="10762" width="9.109375" style="29"/>
    <col min="10763" max="10763" width="6.88671875" style="29" customWidth="1"/>
    <col min="10764" max="10764" width="1.5546875" style="29" customWidth="1"/>
    <col min="10765" max="10765" width="4.44140625" style="29" customWidth="1"/>
    <col min="10766" max="10766" width="5" style="29" customWidth="1"/>
    <col min="10767" max="10767" width="7.33203125" style="29" customWidth="1"/>
    <col min="10768" max="10998" width="9.109375" style="29"/>
    <col min="10999" max="10999" width="11.33203125" style="29" customWidth="1"/>
    <col min="11000" max="11000" width="2.33203125" style="29" customWidth="1"/>
    <col min="11001" max="11004" width="1.33203125" style="29" customWidth="1"/>
    <col min="11005" max="11005" width="0.88671875" style="29" customWidth="1"/>
    <col min="11006" max="11006" width="15.44140625" style="29" customWidth="1"/>
    <col min="11007" max="11007" width="0.88671875" style="29" customWidth="1"/>
    <col min="11008" max="11008" width="12.5546875" style="29" customWidth="1"/>
    <col min="11009" max="11009" width="4.44140625" style="29" customWidth="1"/>
    <col min="11010" max="11010" width="2.109375" style="29" customWidth="1"/>
    <col min="11011" max="11011" width="0.33203125" style="29" customWidth="1"/>
    <col min="11012" max="11012" width="0.5546875" style="29" customWidth="1"/>
    <col min="11013" max="11013" width="6.44140625" style="29" customWidth="1"/>
    <col min="11014" max="11014" width="3.109375" style="29" customWidth="1"/>
    <col min="11015" max="11016" width="1.5546875" style="29" customWidth="1"/>
    <col min="11017" max="11017" width="2.33203125" style="29" customWidth="1"/>
    <col min="11018" max="11018" width="9.109375" style="29"/>
    <col min="11019" max="11019" width="6.88671875" style="29" customWidth="1"/>
    <col min="11020" max="11020" width="1.5546875" style="29" customWidth="1"/>
    <col min="11021" max="11021" width="4.44140625" style="29" customWidth="1"/>
    <col min="11022" max="11022" width="5" style="29" customWidth="1"/>
    <col min="11023" max="11023" width="7.33203125" style="29" customWidth="1"/>
    <col min="11024" max="11254" width="9.109375" style="29"/>
    <col min="11255" max="11255" width="11.33203125" style="29" customWidth="1"/>
    <col min="11256" max="11256" width="2.33203125" style="29" customWidth="1"/>
    <col min="11257" max="11260" width="1.33203125" style="29" customWidth="1"/>
    <col min="11261" max="11261" width="0.88671875" style="29" customWidth="1"/>
    <col min="11262" max="11262" width="15.44140625" style="29" customWidth="1"/>
    <col min="11263" max="11263" width="0.88671875" style="29" customWidth="1"/>
    <col min="11264" max="11264" width="12.5546875" style="29" customWidth="1"/>
    <col min="11265" max="11265" width="4.44140625" style="29" customWidth="1"/>
    <col min="11266" max="11266" width="2.109375" style="29" customWidth="1"/>
    <col min="11267" max="11267" width="0.33203125" style="29" customWidth="1"/>
    <col min="11268" max="11268" width="0.5546875" style="29" customWidth="1"/>
    <col min="11269" max="11269" width="6.44140625" style="29" customWidth="1"/>
    <col min="11270" max="11270" width="3.109375" style="29" customWidth="1"/>
    <col min="11271" max="11272" width="1.5546875" style="29" customWidth="1"/>
    <col min="11273" max="11273" width="2.33203125" style="29" customWidth="1"/>
    <col min="11274" max="11274" width="9.109375" style="29"/>
    <col min="11275" max="11275" width="6.88671875" style="29" customWidth="1"/>
    <col min="11276" max="11276" width="1.5546875" style="29" customWidth="1"/>
    <col min="11277" max="11277" width="4.44140625" style="29" customWidth="1"/>
    <col min="11278" max="11278" width="5" style="29" customWidth="1"/>
    <col min="11279" max="11279" width="7.33203125" style="29" customWidth="1"/>
    <col min="11280" max="11510" width="9.109375" style="29"/>
    <col min="11511" max="11511" width="11.33203125" style="29" customWidth="1"/>
    <col min="11512" max="11512" width="2.33203125" style="29" customWidth="1"/>
    <col min="11513" max="11516" width="1.33203125" style="29" customWidth="1"/>
    <col min="11517" max="11517" width="0.88671875" style="29" customWidth="1"/>
    <col min="11518" max="11518" width="15.44140625" style="29" customWidth="1"/>
    <col min="11519" max="11519" width="0.88671875" style="29" customWidth="1"/>
    <col min="11520" max="11520" width="12.5546875" style="29" customWidth="1"/>
    <col min="11521" max="11521" width="4.44140625" style="29" customWidth="1"/>
    <col min="11522" max="11522" width="2.109375" style="29" customWidth="1"/>
    <col min="11523" max="11523" width="0.33203125" style="29" customWidth="1"/>
    <col min="11524" max="11524" width="0.5546875" style="29" customWidth="1"/>
    <col min="11525" max="11525" width="6.44140625" style="29" customWidth="1"/>
    <col min="11526" max="11526" width="3.109375" style="29" customWidth="1"/>
    <col min="11527" max="11528" width="1.5546875" style="29" customWidth="1"/>
    <col min="11529" max="11529" width="2.33203125" style="29" customWidth="1"/>
    <col min="11530" max="11530" width="9.109375" style="29"/>
    <col min="11531" max="11531" width="6.88671875" style="29" customWidth="1"/>
    <col min="11532" max="11532" width="1.5546875" style="29" customWidth="1"/>
    <col min="11533" max="11533" width="4.44140625" style="29" customWidth="1"/>
    <col min="11534" max="11534" width="5" style="29" customWidth="1"/>
    <col min="11535" max="11535" width="7.33203125" style="29" customWidth="1"/>
    <col min="11536" max="11766" width="9.109375" style="29"/>
    <col min="11767" max="11767" width="11.33203125" style="29" customWidth="1"/>
    <col min="11768" max="11768" width="2.33203125" style="29" customWidth="1"/>
    <col min="11769" max="11772" width="1.33203125" style="29" customWidth="1"/>
    <col min="11773" max="11773" width="0.88671875" style="29" customWidth="1"/>
    <col min="11774" max="11774" width="15.44140625" style="29" customWidth="1"/>
    <col min="11775" max="11775" width="0.88671875" style="29" customWidth="1"/>
    <col min="11776" max="11776" width="12.5546875" style="29" customWidth="1"/>
    <col min="11777" max="11777" width="4.44140625" style="29" customWidth="1"/>
    <col min="11778" max="11778" width="2.109375" style="29" customWidth="1"/>
    <col min="11779" max="11779" width="0.33203125" style="29" customWidth="1"/>
    <col min="11780" max="11780" width="0.5546875" style="29" customWidth="1"/>
    <col min="11781" max="11781" width="6.44140625" style="29" customWidth="1"/>
    <col min="11782" max="11782" width="3.109375" style="29" customWidth="1"/>
    <col min="11783" max="11784" width="1.5546875" style="29" customWidth="1"/>
    <col min="11785" max="11785" width="2.33203125" style="29" customWidth="1"/>
    <col min="11786" max="11786" width="9.109375" style="29"/>
    <col min="11787" max="11787" width="6.88671875" style="29" customWidth="1"/>
    <col min="11788" max="11788" width="1.5546875" style="29" customWidth="1"/>
    <col min="11789" max="11789" width="4.44140625" style="29" customWidth="1"/>
    <col min="11790" max="11790" width="5" style="29" customWidth="1"/>
    <col min="11791" max="11791" width="7.33203125" style="29" customWidth="1"/>
    <col min="11792" max="12022" width="9.109375" style="29"/>
    <col min="12023" max="12023" width="11.33203125" style="29" customWidth="1"/>
    <col min="12024" max="12024" width="2.33203125" style="29" customWidth="1"/>
    <col min="12025" max="12028" width="1.33203125" style="29" customWidth="1"/>
    <col min="12029" max="12029" width="0.88671875" style="29" customWidth="1"/>
    <col min="12030" max="12030" width="15.44140625" style="29" customWidth="1"/>
    <col min="12031" max="12031" width="0.88671875" style="29" customWidth="1"/>
    <col min="12032" max="12032" width="12.5546875" style="29" customWidth="1"/>
    <col min="12033" max="12033" width="4.44140625" style="29" customWidth="1"/>
    <col min="12034" max="12034" width="2.109375" style="29" customWidth="1"/>
    <col min="12035" max="12035" width="0.33203125" style="29" customWidth="1"/>
    <col min="12036" max="12036" width="0.5546875" style="29" customWidth="1"/>
    <col min="12037" max="12037" width="6.44140625" style="29" customWidth="1"/>
    <col min="12038" max="12038" width="3.109375" style="29" customWidth="1"/>
    <col min="12039" max="12040" width="1.5546875" style="29" customWidth="1"/>
    <col min="12041" max="12041" width="2.33203125" style="29" customWidth="1"/>
    <col min="12042" max="12042" width="9.109375" style="29"/>
    <col min="12043" max="12043" width="6.88671875" style="29" customWidth="1"/>
    <col min="12044" max="12044" width="1.5546875" style="29" customWidth="1"/>
    <col min="12045" max="12045" width="4.44140625" style="29" customWidth="1"/>
    <col min="12046" max="12046" width="5" style="29" customWidth="1"/>
    <col min="12047" max="12047" width="7.33203125" style="29" customWidth="1"/>
    <col min="12048" max="12278" width="9.109375" style="29"/>
    <col min="12279" max="12279" width="11.33203125" style="29" customWidth="1"/>
    <col min="12280" max="12280" width="2.33203125" style="29" customWidth="1"/>
    <col min="12281" max="12284" width="1.33203125" style="29" customWidth="1"/>
    <col min="12285" max="12285" width="0.88671875" style="29" customWidth="1"/>
    <col min="12286" max="12286" width="15.44140625" style="29" customWidth="1"/>
    <col min="12287" max="12287" width="0.88671875" style="29" customWidth="1"/>
    <col min="12288" max="12288" width="12.5546875" style="29" customWidth="1"/>
    <col min="12289" max="12289" width="4.44140625" style="29" customWidth="1"/>
    <col min="12290" max="12290" width="2.109375" style="29" customWidth="1"/>
    <col min="12291" max="12291" width="0.33203125" style="29" customWidth="1"/>
    <col min="12292" max="12292" width="0.5546875" style="29" customWidth="1"/>
    <col min="12293" max="12293" width="6.44140625" style="29" customWidth="1"/>
    <col min="12294" max="12294" width="3.109375" style="29" customWidth="1"/>
    <col min="12295" max="12296" width="1.5546875" style="29" customWidth="1"/>
    <col min="12297" max="12297" width="2.33203125" style="29" customWidth="1"/>
    <col min="12298" max="12298" width="9.109375" style="29"/>
    <col min="12299" max="12299" width="6.88671875" style="29" customWidth="1"/>
    <col min="12300" max="12300" width="1.5546875" style="29" customWidth="1"/>
    <col min="12301" max="12301" width="4.44140625" style="29" customWidth="1"/>
    <col min="12302" max="12302" width="5" style="29" customWidth="1"/>
    <col min="12303" max="12303" width="7.33203125" style="29" customWidth="1"/>
    <col min="12304" max="12534" width="9.109375" style="29"/>
    <col min="12535" max="12535" width="11.33203125" style="29" customWidth="1"/>
    <col min="12536" max="12536" width="2.33203125" style="29" customWidth="1"/>
    <col min="12537" max="12540" width="1.33203125" style="29" customWidth="1"/>
    <col min="12541" max="12541" width="0.88671875" style="29" customWidth="1"/>
    <col min="12542" max="12542" width="15.44140625" style="29" customWidth="1"/>
    <col min="12543" max="12543" width="0.88671875" style="29" customWidth="1"/>
    <col min="12544" max="12544" width="12.5546875" style="29" customWidth="1"/>
    <col min="12545" max="12545" width="4.44140625" style="29" customWidth="1"/>
    <col min="12546" max="12546" width="2.109375" style="29" customWidth="1"/>
    <col min="12547" max="12547" width="0.33203125" style="29" customWidth="1"/>
    <col min="12548" max="12548" width="0.5546875" style="29" customWidth="1"/>
    <col min="12549" max="12549" width="6.44140625" style="29" customWidth="1"/>
    <col min="12550" max="12550" width="3.109375" style="29" customWidth="1"/>
    <col min="12551" max="12552" width="1.5546875" style="29" customWidth="1"/>
    <col min="12553" max="12553" width="2.33203125" style="29" customWidth="1"/>
    <col min="12554" max="12554" width="9.109375" style="29"/>
    <col min="12555" max="12555" width="6.88671875" style="29" customWidth="1"/>
    <col min="12556" max="12556" width="1.5546875" style="29" customWidth="1"/>
    <col min="12557" max="12557" width="4.44140625" style="29" customWidth="1"/>
    <col min="12558" max="12558" width="5" style="29" customWidth="1"/>
    <col min="12559" max="12559" width="7.33203125" style="29" customWidth="1"/>
    <col min="12560" max="12790" width="9.109375" style="29"/>
    <col min="12791" max="12791" width="11.33203125" style="29" customWidth="1"/>
    <col min="12792" max="12792" width="2.33203125" style="29" customWidth="1"/>
    <col min="12793" max="12796" width="1.33203125" style="29" customWidth="1"/>
    <col min="12797" max="12797" width="0.88671875" style="29" customWidth="1"/>
    <col min="12798" max="12798" width="15.44140625" style="29" customWidth="1"/>
    <col min="12799" max="12799" width="0.88671875" style="29" customWidth="1"/>
    <col min="12800" max="12800" width="12.5546875" style="29" customWidth="1"/>
    <col min="12801" max="12801" width="4.44140625" style="29" customWidth="1"/>
    <col min="12802" max="12802" width="2.109375" style="29" customWidth="1"/>
    <col min="12803" max="12803" width="0.33203125" style="29" customWidth="1"/>
    <col min="12804" max="12804" width="0.5546875" style="29" customWidth="1"/>
    <col min="12805" max="12805" width="6.44140625" style="29" customWidth="1"/>
    <col min="12806" max="12806" width="3.109375" style="29" customWidth="1"/>
    <col min="12807" max="12808" width="1.5546875" style="29" customWidth="1"/>
    <col min="12809" max="12809" width="2.33203125" style="29" customWidth="1"/>
    <col min="12810" max="12810" width="9.109375" style="29"/>
    <col min="12811" max="12811" width="6.88671875" style="29" customWidth="1"/>
    <col min="12812" max="12812" width="1.5546875" style="29" customWidth="1"/>
    <col min="12813" max="12813" width="4.44140625" style="29" customWidth="1"/>
    <col min="12814" max="12814" width="5" style="29" customWidth="1"/>
    <col min="12815" max="12815" width="7.33203125" style="29" customWidth="1"/>
    <col min="12816" max="13046" width="9.109375" style="29"/>
    <col min="13047" max="13047" width="11.33203125" style="29" customWidth="1"/>
    <col min="13048" max="13048" width="2.33203125" style="29" customWidth="1"/>
    <col min="13049" max="13052" width="1.33203125" style="29" customWidth="1"/>
    <col min="13053" max="13053" width="0.88671875" style="29" customWidth="1"/>
    <col min="13054" max="13054" width="15.44140625" style="29" customWidth="1"/>
    <col min="13055" max="13055" width="0.88671875" style="29" customWidth="1"/>
    <col min="13056" max="13056" width="12.5546875" style="29" customWidth="1"/>
    <col min="13057" max="13057" width="4.44140625" style="29" customWidth="1"/>
    <col min="13058" max="13058" width="2.109375" style="29" customWidth="1"/>
    <col min="13059" max="13059" width="0.33203125" style="29" customWidth="1"/>
    <col min="13060" max="13060" width="0.5546875" style="29" customWidth="1"/>
    <col min="13061" max="13061" width="6.44140625" style="29" customWidth="1"/>
    <col min="13062" max="13062" width="3.109375" style="29" customWidth="1"/>
    <col min="13063" max="13064" width="1.5546875" style="29" customWidth="1"/>
    <col min="13065" max="13065" width="2.33203125" style="29" customWidth="1"/>
    <col min="13066" max="13066" width="9.109375" style="29"/>
    <col min="13067" max="13067" width="6.88671875" style="29" customWidth="1"/>
    <col min="13068" max="13068" width="1.5546875" style="29" customWidth="1"/>
    <col min="13069" max="13069" width="4.44140625" style="29" customWidth="1"/>
    <col min="13070" max="13070" width="5" style="29" customWidth="1"/>
    <col min="13071" max="13071" width="7.33203125" style="29" customWidth="1"/>
    <col min="13072" max="13302" width="9.109375" style="29"/>
    <col min="13303" max="13303" width="11.33203125" style="29" customWidth="1"/>
    <col min="13304" max="13304" width="2.33203125" style="29" customWidth="1"/>
    <col min="13305" max="13308" width="1.33203125" style="29" customWidth="1"/>
    <col min="13309" max="13309" width="0.88671875" style="29" customWidth="1"/>
    <col min="13310" max="13310" width="15.44140625" style="29" customWidth="1"/>
    <col min="13311" max="13311" width="0.88671875" style="29" customWidth="1"/>
    <col min="13312" max="13312" width="12.5546875" style="29" customWidth="1"/>
    <col min="13313" max="13313" width="4.44140625" style="29" customWidth="1"/>
    <col min="13314" max="13314" width="2.109375" style="29" customWidth="1"/>
    <col min="13315" max="13315" width="0.33203125" style="29" customWidth="1"/>
    <col min="13316" max="13316" width="0.5546875" style="29" customWidth="1"/>
    <col min="13317" max="13317" width="6.44140625" style="29" customWidth="1"/>
    <col min="13318" max="13318" width="3.109375" style="29" customWidth="1"/>
    <col min="13319" max="13320" width="1.5546875" style="29" customWidth="1"/>
    <col min="13321" max="13321" width="2.33203125" style="29" customWidth="1"/>
    <col min="13322" max="13322" width="9.109375" style="29"/>
    <col min="13323" max="13323" width="6.88671875" style="29" customWidth="1"/>
    <col min="13324" max="13324" width="1.5546875" style="29" customWidth="1"/>
    <col min="13325" max="13325" width="4.44140625" style="29" customWidth="1"/>
    <col min="13326" max="13326" width="5" style="29" customWidth="1"/>
    <col min="13327" max="13327" width="7.33203125" style="29" customWidth="1"/>
    <col min="13328" max="13558" width="9.109375" style="29"/>
    <col min="13559" max="13559" width="11.33203125" style="29" customWidth="1"/>
    <col min="13560" max="13560" width="2.33203125" style="29" customWidth="1"/>
    <col min="13561" max="13564" width="1.33203125" style="29" customWidth="1"/>
    <col min="13565" max="13565" width="0.88671875" style="29" customWidth="1"/>
    <col min="13566" max="13566" width="15.44140625" style="29" customWidth="1"/>
    <col min="13567" max="13567" width="0.88671875" style="29" customWidth="1"/>
    <col min="13568" max="13568" width="12.5546875" style="29" customWidth="1"/>
    <col min="13569" max="13569" width="4.44140625" style="29" customWidth="1"/>
    <col min="13570" max="13570" width="2.109375" style="29" customWidth="1"/>
    <col min="13571" max="13571" width="0.33203125" style="29" customWidth="1"/>
    <col min="13572" max="13572" width="0.5546875" style="29" customWidth="1"/>
    <col min="13573" max="13573" width="6.44140625" style="29" customWidth="1"/>
    <col min="13574" max="13574" width="3.109375" style="29" customWidth="1"/>
    <col min="13575" max="13576" width="1.5546875" style="29" customWidth="1"/>
    <col min="13577" max="13577" width="2.33203125" style="29" customWidth="1"/>
    <col min="13578" max="13578" width="9.109375" style="29"/>
    <col min="13579" max="13579" width="6.88671875" style="29" customWidth="1"/>
    <col min="13580" max="13580" width="1.5546875" style="29" customWidth="1"/>
    <col min="13581" max="13581" width="4.44140625" style="29" customWidth="1"/>
    <col min="13582" max="13582" width="5" style="29" customWidth="1"/>
    <col min="13583" max="13583" width="7.33203125" style="29" customWidth="1"/>
    <col min="13584" max="13814" width="9.109375" style="29"/>
    <col min="13815" max="13815" width="11.33203125" style="29" customWidth="1"/>
    <col min="13816" max="13816" width="2.33203125" style="29" customWidth="1"/>
    <col min="13817" max="13820" width="1.33203125" style="29" customWidth="1"/>
    <col min="13821" max="13821" width="0.88671875" style="29" customWidth="1"/>
    <col min="13822" max="13822" width="15.44140625" style="29" customWidth="1"/>
    <col min="13823" max="13823" width="0.88671875" style="29" customWidth="1"/>
    <col min="13824" max="13824" width="12.5546875" style="29" customWidth="1"/>
    <col min="13825" max="13825" width="4.44140625" style="29" customWidth="1"/>
    <col min="13826" max="13826" width="2.109375" style="29" customWidth="1"/>
    <col min="13827" max="13827" width="0.33203125" style="29" customWidth="1"/>
    <col min="13828" max="13828" width="0.5546875" style="29" customWidth="1"/>
    <col min="13829" max="13829" width="6.44140625" style="29" customWidth="1"/>
    <col min="13830" max="13830" width="3.109375" style="29" customWidth="1"/>
    <col min="13831" max="13832" width="1.5546875" style="29" customWidth="1"/>
    <col min="13833" max="13833" width="2.33203125" style="29" customWidth="1"/>
    <col min="13834" max="13834" width="9.109375" style="29"/>
    <col min="13835" max="13835" width="6.88671875" style="29" customWidth="1"/>
    <col min="13836" max="13836" width="1.5546875" style="29" customWidth="1"/>
    <col min="13837" max="13837" width="4.44140625" style="29" customWidth="1"/>
    <col min="13838" max="13838" width="5" style="29" customWidth="1"/>
    <col min="13839" max="13839" width="7.33203125" style="29" customWidth="1"/>
    <col min="13840" max="14070" width="9.109375" style="29"/>
    <col min="14071" max="14071" width="11.33203125" style="29" customWidth="1"/>
    <col min="14072" max="14072" width="2.33203125" style="29" customWidth="1"/>
    <col min="14073" max="14076" width="1.33203125" style="29" customWidth="1"/>
    <col min="14077" max="14077" width="0.88671875" style="29" customWidth="1"/>
    <col min="14078" max="14078" width="15.44140625" style="29" customWidth="1"/>
    <col min="14079" max="14079" width="0.88671875" style="29" customWidth="1"/>
    <col min="14080" max="14080" width="12.5546875" style="29" customWidth="1"/>
    <col min="14081" max="14081" width="4.44140625" style="29" customWidth="1"/>
    <col min="14082" max="14082" width="2.109375" style="29" customWidth="1"/>
    <col min="14083" max="14083" width="0.33203125" style="29" customWidth="1"/>
    <col min="14084" max="14084" width="0.5546875" style="29" customWidth="1"/>
    <col min="14085" max="14085" width="6.44140625" style="29" customWidth="1"/>
    <col min="14086" max="14086" width="3.109375" style="29" customWidth="1"/>
    <col min="14087" max="14088" width="1.5546875" style="29" customWidth="1"/>
    <col min="14089" max="14089" width="2.33203125" style="29" customWidth="1"/>
    <col min="14090" max="14090" width="9.109375" style="29"/>
    <col min="14091" max="14091" width="6.88671875" style="29" customWidth="1"/>
    <col min="14092" max="14092" width="1.5546875" style="29" customWidth="1"/>
    <col min="14093" max="14093" width="4.44140625" style="29" customWidth="1"/>
    <col min="14094" max="14094" width="5" style="29" customWidth="1"/>
    <col min="14095" max="14095" width="7.33203125" style="29" customWidth="1"/>
    <col min="14096" max="14326" width="9.109375" style="29"/>
    <col min="14327" max="14327" width="11.33203125" style="29" customWidth="1"/>
    <col min="14328" max="14328" width="2.33203125" style="29" customWidth="1"/>
    <col min="14329" max="14332" width="1.33203125" style="29" customWidth="1"/>
    <col min="14333" max="14333" width="0.88671875" style="29" customWidth="1"/>
    <col min="14334" max="14334" width="15.44140625" style="29" customWidth="1"/>
    <col min="14335" max="14335" width="0.88671875" style="29" customWidth="1"/>
    <col min="14336" max="14336" width="12.5546875" style="29" customWidth="1"/>
    <col min="14337" max="14337" width="4.44140625" style="29" customWidth="1"/>
    <col min="14338" max="14338" width="2.109375" style="29" customWidth="1"/>
    <col min="14339" max="14339" width="0.33203125" style="29" customWidth="1"/>
    <col min="14340" max="14340" width="0.5546875" style="29" customWidth="1"/>
    <col min="14341" max="14341" width="6.44140625" style="29" customWidth="1"/>
    <col min="14342" max="14342" width="3.109375" style="29" customWidth="1"/>
    <col min="14343" max="14344" width="1.5546875" style="29" customWidth="1"/>
    <col min="14345" max="14345" width="2.33203125" style="29" customWidth="1"/>
    <col min="14346" max="14346" width="9.109375" style="29"/>
    <col min="14347" max="14347" width="6.88671875" style="29" customWidth="1"/>
    <col min="14348" max="14348" width="1.5546875" style="29" customWidth="1"/>
    <col min="14349" max="14349" width="4.44140625" style="29" customWidth="1"/>
    <col min="14350" max="14350" width="5" style="29" customWidth="1"/>
    <col min="14351" max="14351" width="7.33203125" style="29" customWidth="1"/>
    <col min="14352" max="14582" width="9.109375" style="29"/>
    <col min="14583" max="14583" width="11.33203125" style="29" customWidth="1"/>
    <col min="14584" max="14584" width="2.33203125" style="29" customWidth="1"/>
    <col min="14585" max="14588" width="1.33203125" style="29" customWidth="1"/>
    <col min="14589" max="14589" width="0.88671875" style="29" customWidth="1"/>
    <col min="14590" max="14590" width="15.44140625" style="29" customWidth="1"/>
    <col min="14591" max="14591" width="0.88671875" style="29" customWidth="1"/>
    <col min="14592" max="14592" width="12.5546875" style="29" customWidth="1"/>
    <col min="14593" max="14593" width="4.44140625" style="29" customWidth="1"/>
    <col min="14594" max="14594" width="2.109375" style="29" customWidth="1"/>
    <col min="14595" max="14595" width="0.33203125" style="29" customWidth="1"/>
    <col min="14596" max="14596" width="0.5546875" style="29" customWidth="1"/>
    <col min="14597" max="14597" width="6.44140625" style="29" customWidth="1"/>
    <col min="14598" max="14598" width="3.109375" style="29" customWidth="1"/>
    <col min="14599" max="14600" width="1.5546875" style="29" customWidth="1"/>
    <col min="14601" max="14601" width="2.33203125" style="29" customWidth="1"/>
    <col min="14602" max="14602" width="9.109375" style="29"/>
    <col min="14603" max="14603" width="6.88671875" style="29" customWidth="1"/>
    <col min="14604" max="14604" width="1.5546875" style="29" customWidth="1"/>
    <col min="14605" max="14605" width="4.44140625" style="29" customWidth="1"/>
    <col min="14606" max="14606" width="5" style="29" customWidth="1"/>
    <col min="14607" max="14607" width="7.33203125" style="29" customWidth="1"/>
    <col min="14608" max="14838" width="9.109375" style="29"/>
    <col min="14839" max="14839" width="11.33203125" style="29" customWidth="1"/>
    <col min="14840" max="14840" width="2.33203125" style="29" customWidth="1"/>
    <col min="14841" max="14844" width="1.33203125" style="29" customWidth="1"/>
    <col min="14845" max="14845" width="0.88671875" style="29" customWidth="1"/>
    <col min="14846" max="14846" width="15.44140625" style="29" customWidth="1"/>
    <col min="14847" max="14847" width="0.88671875" style="29" customWidth="1"/>
    <col min="14848" max="14848" width="12.5546875" style="29" customWidth="1"/>
    <col min="14849" max="14849" width="4.44140625" style="29" customWidth="1"/>
    <col min="14850" max="14850" width="2.109375" style="29" customWidth="1"/>
    <col min="14851" max="14851" width="0.33203125" style="29" customWidth="1"/>
    <col min="14852" max="14852" width="0.5546875" style="29" customWidth="1"/>
    <col min="14853" max="14853" width="6.44140625" style="29" customWidth="1"/>
    <col min="14854" max="14854" width="3.109375" style="29" customWidth="1"/>
    <col min="14855" max="14856" width="1.5546875" style="29" customWidth="1"/>
    <col min="14857" max="14857" width="2.33203125" style="29" customWidth="1"/>
    <col min="14858" max="14858" width="9.109375" style="29"/>
    <col min="14859" max="14859" width="6.88671875" style="29" customWidth="1"/>
    <col min="14860" max="14860" width="1.5546875" style="29" customWidth="1"/>
    <col min="14861" max="14861" width="4.44140625" style="29" customWidth="1"/>
    <col min="14862" max="14862" width="5" style="29" customWidth="1"/>
    <col min="14863" max="14863" width="7.33203125" style="29" customWidth="1"/>
    <col min="14864" max="15094" width="9.109375" style="29"/>
    <col min="15095" max="15095" width="11.33203125" style="29" customWidth="1"/>
    <col min="15096" max="15096" width="2.33203125" style="29" customWidth="1"/>
    <col min="15097" max="15100" width="1.33203125" style="29" customWidth="1"/>
    <col min="15101" max="15101" width="0.88671875" style="29" customWidth="1"/>
    <col min="15102" max="15102" width="15.44140625" style="29" customWidth="1"/>
    <col min="15103" max="15103" width="0.88671875" style="29" customWidth="1"/>
    <col min="15104" max="15104" width="12.5546875" style="29" customWidth="1"/>
    <col min="15105" max="15105" width="4.44140625" style="29" customWidth="1"/>
    <col min="15106" max="15106" width="2.109375" style="29" customWidth="1"/>
    <col min="15107" max="15107" width="0.33203125" style="29" customWidth="1"/>
    <col min="15108" max="15108" width="0.5546875" style="29" customWidth="1"/>
    <col min="15109" max="15109" width="6.44140625" style="29" customWidth="1"/>
    <col min="15110" max="15110" width="3.109375" style="29" customWidth="1"/>
    <col min="15111" max="15112" width="1.5546875" style="29" customWidth="1"/>
    <col min="15113" max="15113" width="2.33203125" style="29" customWidth="1"/>
    <col min="15114" max="15114" width="9.109375" style="29"/>
    <col min="15115" max="15115" width="6.88671875" style="29" customWidth="1"/>
    <col min="15116" max="15116" width="1.5546875" style="29" customWidth="1"/>
    <col min="15117" max="15117" width="4.44140625" style="29" customWidth="1"/>
    <col min="15118" max="15118" width="5" style="29" customWidth="1"/>
    <col min="15119" max="15119" width="7.33203125" style="29" customWidth="1"/>
    <col min="15120" max="15350" width="9.109375" style="29"/>
    <col min="15351" max="15351" width="11.33203125" style="29" customWidth="1"/>
    <col min="15352" max="15352" width="2.33203125" style="29" customWidth="1"/>
    <col min="15353" max="15356" width="1.33203125" style="29" customWidth="1"/>
    <col min="15357" max="15357" width="0.88671875" style="29" customWidth="1"/>
    <col min="15358" max="15358" width="15.44140625" style="29" customWidth="1"/>
    <col min="15359" max="15359" width="0.88671875" style="29" customWidth="1"/>
    <col min="15360" max="15360" width="12.5546875" style="29" customWidth="1"/>
    <col min="15361" max="15361" width="4.44140625" style="29" customWidth="1"/>
    <col min="15362" max="15362" width="2.109375" style="29" customWidth="1"/>
    <col min="15363" max="15363" width="0.33203125" style="29" customWidth="1"/>
    <col min="15364" max="15364" width="0.5546875" style="29" customWidth="1"/>
    <col min="15365" max="15365" width="6.44140625" style="29" customWidth="1"/>
    <col min="15366" max="15366" width="3.109375" style="29" customWidth="1"/>
    <col min="15367" max="15368" width="1.5546875" style="29" customWidth="1"/>
    <col min="15369" max="15369" width="2.33203125" style="29" customWidth="1"/>
    <col min="15370" max="15370" width="9.109375" style="29"/>
    <col min="15371" max="15371" width="6.88671875" style="29" customWidth="1"/>
    <col min="15372" max="15372" width="1.5546875" style="29" customWidth="1"/>
    <col min="15373" max="15373" width="4.44140625" style="29" customWidth="1"/>
    <col min="15374" max="15374" width="5" style="29" customWidth="1"/>
    <col min="15375" max="15375" width="7.33203125" style="29" customWidth="1"/>
    <col min="15376" max="15606" width="9.109375" style="29"/>
    <col min="15607" max="15607" width="11.33203125" style="29" customWidth="1"/>
    <col min="15608" max="15608" width="2.33203125" style="29" customWidth="1"/>
    <col min="15609" max="15612" width="1.33203125" style="29" customWidth="1"/>
    <col min="15613" max="15613" width="0.88671875" style="29" customWidth="1"/>
    <col min="15614" max="15614" width="15.44140625" style="29" customWidth="1"/>
    <col min="15615" max="15615" width="0.88671875" style="29" customWidth="1"/>
    <col min="15616" max="15616" width="12.5546875" style="29" customWidth="1"/>
    <col min="15617" max="15617" width="4.44140625" style="29" customWidth="1"/>
    <col min="15618" max="15618" width="2.109375" style="29" customWidth="1"/>
    <col min="15619" max="15619" width="0.33203125" style="29" customWidth="1"/>
    <col min="15620" max="15620" width="0.5546875" style="29" customWidth="1"/>
    <col min="15621" max="15621" width="6.44140625" style="29" customWidth="1"/>
    <col min="15622" max="15622" width="3.109375" style="29" customWidth="1"/>
    <col min="15623" max="15624" width="1.5546875" style="29" customWidth="1"/>
    <col min="15625" max="15625" width="2.33203125" style="29" customWidth="1"/>
    <col min="15626" max="15626" width="9.109375" style="29"/>
    <col min="15627" max="15627" width="6.88671875" style="29" customWidth="1"/>
    <col min="15628" max="15628" width="1.5546875" style="29" customWidth="1"/>
    <col min="15629" max="15629" width="4.44140625" style="29" customWidth="1"/>
    <col min="15630" max="15630" width="5" style="29" customWidth="1"/>
    <col min="15631" max="15631" width="7.33203125" style="29" customWidth="1"/>
    <col min="15632" max="15862" width="9.109375" style="29"/>
    <col min="15863" max="15863" width="11.33203125" style="29" customWidth="1"/>
    <col min="15864" max="15864" width="2.33203125" style="29" customWidth="1"/>
    <col min="15865" max="15868" width="1.33203125" style="29" customWidth="1"/>
    <col min="15869" max="15869" width="0.88671875" style="29" customWidth="1"/>
    <col min="15870" max="15870" width="15.44140625" style="29" customWidth="1"/>
    <col min="15871" max="15871" width="0.88671875" style="29" customWidth="1"/>
    <col min="15872" max="15872" width="12.5546875" style="29" customWidth="1"/>
    <col min="15873" max="15873" width="4.44140625" style="29" customWidth="1"/>
    <col min="15874" max="15874" width="2.109375" style="29" customWidth="1"/>
    <col min="15875" max="15875" width="0.33203125" style="29" customWidth="1"/>
    <col min="15876" max="15876" width="0.5546875" style="29" customWidth="1"/>
    <col min="15877" max="15877" width="6.44140625" style="29" customWidth="1"/>
    <col min="15878" max="15878" width="3.109375" style="29" customWidth="1"/>
    <col min="15879" max="15880" width="1.5546875" style="29" customWidth="1"/>
    <col min="15881" max="15881" width="2.33203125" style="29" customWidth="1"/>
    <col min="15882" max="15882" width="9.109375" style="29"/>
    <col min="15883" max="15883" width="6.88671875" style="29" customWidth="1"/>
    <col min="15884" max="15884" width="1.5546875" style="29" customWidth="1"/>
    <col min="15885" max="15885" width="4.44140625" style="29" customWidth="1"/>
    <col min="15886" max="15886" width="5" style="29" customWidth="1"/>
    <col min="15887" max="15887" width="7.33203125" style="29" customWidth="1"/>
    <col min="15888" max="16118" width="9.109375" style="29"/>
    <col min="16119" max="16119" width="11.33203125" style="29" customWidth="1"/>
    <col min="16120" max="16120" width="2.33203125" style="29" customWidth="1"/>
    <col min="16121" max="16124" width="1.33203125" style="29" customWidth="1"/>
    <col min="16125" max="16125" width="0.88671875" style="29" customWidth="1"/>
    <col min="16126" max="16126" width="15.44140625" style="29" customWidth="1"/>
    <col min="16127" max="16127" width="0.88671875" style="29" customWidth="1"/>
    <col min="16128" max="16128" width="12.5546875" style="29" customWidth="1"/>
    <col min="16129" max="16129" width="4.44140625" style="29" customWidth="1"/>
    <col min="16130" max="16130" width="2.109375" style="29" customWidth="1"/>
    <col min="16131" max="16131" width="0.33203125" style="29" customWidth="1"/>
    <col min="16132" max="16132" width="0.5546875" style="29" customWidth="1"/>
    <col min="16133" max="16133" width="6.44140625" style="29" customWidth="1"/>
    <col min="16134" max="16134" width="3.109375" style="29" customWidth="1"/>
    <col min="16135" max="16136" width="1.5546875" style="29" customWidth="1"/>
    <col min="16137" max="16137" width="2.33203125" style="29" customWidth="1"/>
    <col min="16138" max="16138" width="9.109375" style="29"/>
    <col min="16139" max="16139" width="6.88671875" style="29" customWidth="1"/>
    <col min="16140" max="16140" width="1.5546875" style="29" customWidth="1"/>
    <col min="16141" max="16141" width="4.44140625" style="29" customWidth="1"/>
    <col min="16142" max="16142" width="5" style="29" customWidth="1"/>
    <col min="16143" max="16143" width="7.33203125" style="29" customWidth="1"/>
    <col min="16144" max="16384" width="9.109375" style="29"/>
  </cols>
  <sheetData>
    <row r="1" spans="1:15" ht="11.4" customHeight="1" x14ac:dyDescent="0.3">
      <c r="A1" s="205" t="s">
        <v>326</v>
      </c>
      <c r="B1" s="297" t="s">
        <v>327</v>
      </c>
      <c r="C1" s="298"/>
      <c r="D1" s="298"/>
      <c r="E1" s="298"/>
      <c r="F1" s="298"/>
      <c r="G1" s="298"/>
      <c r="H1" s="298"/>
      <c r="I1" s="298"/>
      <c r="J1" s="298"/>
      <c r="K1" s="298"/>
      <c r="L1" s="35" t="s">
        <v>328</v>
      </c>
      <c r="M1" s="35" t="s">
        <v>329</v>
      </c>
      <c r="N1" s="35" t="s">
        <v>330</v>
      </c>
      <c r="O1" s="35" t="s">
        <v>331</v>
      </c>
    </row>
    <row r="2" spans="1:15" ht="9.9" customHeight="1" x14ac:dyDescent="0.3">
      <c r="A2" s="206" t="s">
        <v>333</v>
      </c>
      <c r="B2" s="311" t="s">
        <v>334</v>
      </c>
      <c r="C2" s="312"/>
      <c r="D2" s="312"/>
      <c r="E2" s="312"/>
      <c r="F2" s="312"/>
      <c r="G2" s="312"/>
      <c r="H2" s="312"/>
      <c r="I2" s="312"/>
      <c r="J2" s="312"/>
      <c r="K2" s="312"/>
      <c r="L2" s="288">
        <v>26569647.510000002</v>
      </c>
      <c r="M2" s="288">
        <v>8735374.4600000009</v>
      </c>
      <c r="N2" s="288">
        <v>11508418.26</v>
      </c>
      <c r="O2" s="288">
        <v>23796603.710000001</v>
      </c>
    </row>
    <row r="3" spans="1:15" ht="9.9" customHeight="1" x14ac:dyDescent="0.3">
      <c r="A3" s="206" t="s">
        <v>335</v>
      </c>
      <c r="B3" s="202" t="s">
        <v>336</v>
      </c>
      <c r="C3" s="299" t="s">
        <v>337</v>
      </c>
      <c r="D3" s="300"/>
      <c r="E3" s="300"/>
      <c r="F3" s="300"/>
      <c r="G3" s="300"/>
      <c r="H3" s="300"/>
      <c r="I3" s="300"/>
      <c r="J3" s="300"/>
      <c r="K3" s="300"/>
      <c r="L3" s="36">
        <v>14032626.050000001</v>
      </c>
      <c r="M3" s="36">
        <v>8320362.46</v>
      </c>
      <c r="N3" s="36">
        <v>10979360.289999999</v>
      </c>
      <c r="O3" s="36">
        <v>11373628.220000001</v>
      </c>
    </row>
    <row r="4" spans="1:15" ht="9.9" customHeight="1" x14ac:dyDescent="0.3">
      <c r="A4" s="206" t="s">
        <v>338</v>
      </c>
      <c r="B4" s="291" t="s">
        <v>336</v>
      </c>
      <c r="C4" s="292"/>
      <c r="D4" s="299" t="s">
        <v>339</v>
      </c>
      <c r="E4" s="300"/>
      <c r="F4" s="300"/>
      <c r="G4" s="300"/>
      <c r="H4" s="300"/>
      <c r="I4" s="300"/>
      <c r="J4" s="300"/>
      <c r="K4" s="300"/>
      <c r="L4" s="36">
        <v>12056684.810000001</v>
      </c>
      <c r="M4" s="36">
        <v>7831793.29</v>
      </c>
      <c r="N4" s="36">
        <v>8654578.2300000004</v>
      </c>
      <c r="O4" s="36">
        <v>11233899.869999999</v>
      </c>
    </row>
    <row r="5" spans="1:15" ht="9.9" customHeight="1" x14ac:dyDescent="0.3">
      <c r="A5" s="206" t="s">
        <v>340</v>
      </c>
      <c r="B5" s="291" t="s">
        <v>336</v>
      </c>
      <c r="C5" s="292"/>
      <c r="D5" s="292"/>
      <c r="E5" s="299" t="s">
        <v>339</v>
      </c>
      <c r="F5" s="300"/>
      <c r="G5" s="300"/>
      <c r="H5" s="300"/>
      <c r="I5" s="300"/>
      <c r="J5" s="300"/>
      <c r="K5" s="300"/>
      <c r="L5" s="36">
        <v>12056684.810000001</v>
      </c>
      <c r="M5" s="36">
        <v>7831793.29</v>
      </c>
      <c r="N5" s="36">
        <v>8654578.2300000004</v>
      </c>
      <c r="O5" s="36">
        <v>11233899.869999999</v>
      </c>
    </row>
    <row r="6" spans="1:15" ht="9.9" customHeight="1" x14ac:dyDescent="0.3">
      <c r="A6" s="206" t="s">
        <v>341</v>
      </c>
      <c r="B6" s="291" t="s">
        <v>336</v>
      </c>
      <c r="C6" s="292"/>
      <c r="D6" s="292"/>
      <c r="E6" s="292"/>
      <c r="F6" s="299" t="s">
        <v>342</v>
      </c>
      <c r="G6" s="300"/>
      <c r="H6" s="300"/>
      <c r="I6" s="300"/>
      <c r="J6" s="300"/>
      <c r="K6" s="300"/>
      <c r="L6" s="200">
        <v>4000</v>
      </c>
      <c r="M6" s="36">
        <v>8570.49</v>
      </c>
      <c r="N6" s="36">
        <v>8570.49</v>
      </c>
      <c r="O6" s="36">
        <v>4000</v>
      </c>
    </row>
    <row r="7" spans="1:15" ht="9.9" customHeight="1" x14ac:dyDescent="0.3">
      <c r="A7" s="207" t="s">
        <v>343</v>
      </c>
      <c r="B7" s="291" t="s">
        <v>336</v>
      </c>
      <c r="C7" s="292"/>
      <c r="D7" s="292"/>
      <c r="E7" s="292"/>
      <c r="F7" s="292"/>
      <c r="G7" s="301" t="s">
        <v>344</v>
      </c>
      <c r="H7" s="302"/>
      <c r="I7" s="302"/>
      <c r="J7" s="302"/>
      <c r="K7" s="302"/>
      <c r="L7" s="37">
        <v>2000</v>
      </c>
      <c r="M7" s="37">
        <v>8570.49</v>
      </c>
      <c r="N7" s="37">
        <v>8570.49</v>
      </c>
      <c r="O7" s="37">
        <v>2000</v>
      </c>
    </row>
    <row r="8" spans="1:15" ht="9.9" customHeight="1" x14ac:dyDescent="0.3">
      <c r="A8" s="207" t="s">
        <v>345</v>
      </c>
      <c r="B8" s="291" t="s">
        <v>336</v>
      </c>
      <c r="C8" s="292"/>
      <c r="D8" s="292"/>
      <c r="E8" s="292"/>
      <c r="F8" s="292"/>
      <c r="G8" s="301" t="s">
        <v>346</v>
      </c>
      <c r="H8" s="302"/>
      <c r="I8" s="302"/>
      <c r="J8" s="302"/>
      <c r="K8" s="302"/>
      <c r="L8" s="37">
        <v>2000</v>
      </c>
      <c r="M8" s="37">
        <v>0</v>
      </c>
      <c r="N8" s="37">
        <v>0</v>
      </c>
      <c r="O8" s="37">
        <v>2000</v>
      </c>
    </row>
    <row r="9" spans="1:15" ht="9.9" customHeight="1" x14ac:dyDescent="0.3">
      <c r="A9" s="30" t="s">
        <v>336</v>
      </c>
      <c r="B9" s="291" t="s">
        <v>336</v>
      </c>
      <c r="C9" s="292"/>
      <c r="D9" s="292"/>
      <c r="E9" s="292"/>
      <c r="F9" s="292"/>
      <c r="G9" s="31" t="s">
        <v>336</v>
      </c>
      <c r="H9" s="32"/>
      <c r="I9" s="32"/>
      <c r="J9" s="32"/>
      <c r="K9" s="32"/>
      <c r="L9" s="38"/>
      <c r="M9" s="38"/>
      <c r="N9" s="38"/>
      <c r="O9" s="38"/>
    </row>
    <row r="10" spans="1:15" ht="9.9" customHeight="1" x14ac:dyDescent="0.3">
      <c r="A10" s="206" t="s">
        <v>347</v>
      </c>
      <c r="B10" s="291" t="s">
        <v>336</v>
      </c>
      <c r="C10" s="292"/>
      <c r="D10" s="292"/>
      <c r="E10" s="292"/>
      <c r="F10" s="299" t="s">
        <v>348</v>
      </c>
      <c r="G10" s="300"/>
      <c r="H10" s="300"/>
      <c r="I10" s="300"/>
      <c r="J10" s="300"/>
      <c r="K10" s="300"/>
      <c r="L10" s="36">
        <v>60360.51</v>
      </c>
      <c r="M10" s="36">
        <v>3468680.09</v>
      </c>
      <c r="N10" s="36">
        <v>3516376.02</v>
      </c>
      <c r="O10" s="36">
        <v>12664.58</v>
      </c>
    </row>
    <row r="11" spans="1:15" ht="9.9" customHeight="1" x14ac:dyDescent="0.3">
      <c r="A11" s="207" t="s">
        <v>349</v>
      </c>
      <c r="B11" s="291" t="s">
        <v>336</v>
      </c>
      <c r="C11" s="292"/>
      <c r="D11" s="292"/>
      <c r="E11" s="292"/>
      <c r="F11" s="292"/>
      <c r="G11" s="301" t="s">
        <v>350</v>
      </c>
      <c r="H11" s="302"/>
      <c r="I11" s="302"/>
      <c r="J11" s="302"/>
      <c r="K11" s="302"/>
      <c r="L11" s="201">
        <v>0</v>
      </c>
      <c r="M11" s="37">
        <v>3038450.17</v>
      </c>
      <c r="N11" s="37">
        <v>3038450.17</v>
      </c>
      <c r="O11" s="37">
        <v>0</v>
      </c>
    </row>
    <row r="12" spans="1:15" ht="9.9" customHeight="1" x14ac:dyDescent="0.3">
      <c r="A12" s="207" t="s">
        <v>351</v>
      </c>
      <c r="B12" s="291" t="s">
        <v>336</v>
      </c>
      <c r="C12" s="292"/>
      <c r="D12" s="292"/>
      <c r="E12" s="292"/>
      <c r="F12" s="292"/>
      <c r="G12" s="301" t="s">
        <v>352</v>
      </c>
      <c r="H12" s="302"/>
      <c r="I12" s="302"/>
      <c r="J12" s="302"/>
      <c r="K12" s="302"/>
      <c r="L12" s="37">
        <v>4.42</v>
      </c>
      <c r="M12" s="37">
        <v>0</v>
      </c>
      <c r="N12" s="37">
        <v>0</v>
      </c>
      <c r="O12" s="37">
        <v>4.42</v>
      </c>
    </row>
    <row r="13" spans="1:15" ht="9.9" customHeight="1" x14ac:dyDescent="0.3">
      <c r="A13" s="207" t="s">
        <v>355</v>
      </c>
      <c r="B13" s="291" t="s">
        <v>336</v>
      </c>
      <c r="C13" s="292"/>
      <c r="D13" s="292"/>
      <c r="E13" s="292"/>
      <c r="F13" s="292"/>
      <c r="G13" s="301" t="s">
        <v>356</v>
      </c>
      <c r="H13" s="302"/>
      <c r="I13" s="302"/>
      <c r="J13" s="302"/>
      <c r="K13" s="302"/>
      <c r="L13" s="201">
        <v>60356.09</v>
      </c>
      <c r="M13" s="37">
        <v>430229.92</v>
      </c>
      <c r="N13" s="37">
        <v>477925.85</v>
      </c>
      <c r="O13" s="37">
        <v>12660.16</v>
      </c>
    </row>
    <row r="14" spans="1:15" ht="9.9" customHeight="1" x14ac:dyDescent="0.3">
      <c r="A14" s="30" t="s">
        <v>336</v>
      </c>
      <c r="B14" s="291" t="s">
        <v>336</v>
      </c>
      <c r="C14" s="292"/>
      <c r="D14" s="292"/>
      <c r="E14" s="292"/>
      <c r="F14" s="292"/>
      <c r="G14" s="31" t="s">
        <v>336</v>
      </c>
      <c r="H14" s="32"/>
      <c r="I14" s="32"/>
      <c r="J14" s="32"/>
      <c r="K14" s="32"/>
      <c r="L14" s="38"/>
      <c r="M14" s="38"/>
      <c r="N14" s="38"/>
      <c r="O14" s="38"/>
    </row>
    <row r="15" spans="1:15" ht="9.9" customHeight="1" x14ac:dyDescent="0.3">
      <c r="A15" s="206" t="s">
        <v>357</v>
      </c>
      <c r="B15" s="291" t="s">
        <v>336</v>
      </c>
      <c r="C15" s="292"/>
      <c r="D15" s="292"/>
      <c r="E15" s="292"/>
      <c r="F15" s="299" t="s">
        <v>358</v>
      </c>
      <c r="G15" s="300"/>
      <c r="H15" s="300"/>
      <c r="I15" s="300"/>
      <c r="J15" s="300"/>
      <c r="K15" s="300"/>
      <c r="L15" s="36">
        <v>586758.73</v>
      </c>
      <c r="M15" s="36">
        <v>1979166.75</v>
      </c>
      <c r="N15" s="36">
        <v>1979166.75</v>
      </c>
      <c r="O15" s="36">
        <v>586758.73</v>
      </c>
    </row>
    <row r="16" spans="1:15" ht="9.9" customHeight="1" x14ac:dyDescent="0.3">
      <c r="A16" s="207" t="s">
        <v>1071</v>
      </c>
      <c r="B16" s="291" t="s">
        <v>336</v>
      </c>
      <c r="C16" s="292"/>
      <c r="D16" s="292"/>
      <c r="E16" s="292"/>
      <c r="F16" s="292"/>
      <c r="G16" s="301" t="s">
        <v>1072</v>
      </c>
      <c r="H16" s="302"/>
      <c r="I16" s="302"/>
      <c r="J16" s="302"/>
      <c r="K16" s="302"/>
      <c r="L16" s="37">
        <v>32.72</v>
      </c>
      <c r="M16" s="37">
        <v>0</v>
      </c>
      <c r="N16" s="37">
        <v>0</v>
      </c>
      <c r="O16" s="37">
        <v>32.72</v>
      </c>
    </row>
    <row r="17" spans="1:15" ht="9.9" customHeight="1" x14ac:dyDescent="0.3">
      <c r="A17" s="207" t="s">
        <v>1073</v>
      </c>
      <c r="B17" s="291" t="s">
        <v>336</v>
      </c>
      <c r="C17" s="292"/>
      <c r="D17" s="292"/>
      <c r="E17" s="292"/>
      <c r="F17" s="292"/>
      <c r="G17" s="301" t="s">
        <v>1074</v>
      </c>
      <c r="H17" s="302"/>
      <c r="I17" s="302"/>
      <c r="J17" s="302"/>
      <c r="K17" s="302"/>
      <c r="L17" s="37">
        <v>1.01</v>
      </c>
      <c r="M17" s="37">
        <v>0</v>
      </c>
      <c r="N17" s="37">
        <v>0</v>
      </c>
      <c r="O17" s="37">
        <v>1.01</v>
      </c>
    </row>
    <row r="18" spans="1:15" ht="9.9" customHeight="1" x14ac:dyDescent="0.3">
      <c r="A18" s="207" t="s">
        <v>1137</v>
      </c>
      <c r="B18" s="291" t="s">
        <v>336</v>
      </c>
      <c r="C18" s="292"/>
      <c r="D18" s="292"/>
      <c r="E18" s="292"/>
      <c r="F18" s="292"/>
      <c r="G18" s="301" t="s">
        <v>1138</v>
      </c>
      <c r="H18" s="302"/>
      <c r="I18" s="302"/>
      <c r="J18" s="302"/>
      <c r="K18" s="302"/>
      <c r="L18" s="37">
        <v>0</v>
      </c>
      <c r="M18" s="37">
        <v>1979166.75</v>
      </c>
      <c r="N18" s="37">
        <v>1979166.75</v>
      </c>
      <c r="O18" s="37">
        <v>0</v>
      </c>
    </row>
    <row r="19" spans="1:15" ht="9.9" customHeight="1" x14ac:dyDescent="0.3">
      <c r="A19" s="207" t="s">
        <v>1057</v>
      </c>
      <c r="B19" s="291" t="s">
        <v>336</v>
      </c>
      <c r="C19" s="292"/>
      <c r="D19" s="292"/>
      <c r="E19" s="292"/>
      <c r="F19" s="292"/>
      <c r="G19" s="301" t="s">
        <v>1058</v>
      </c>
      <c r="H19" s="302"/>
      <c r="I19" s="302"/>
      <c r="J19" s="302"/>
      <c r="K19" s="302"/>
      <c r="L19" s="201">
        <v>586725</v>
      </c>
      <c r="M19" s="37">
        <v>0</v>
      </c>
      <c r="N19" s="37">
        <v>0</v>
      </c>
      <c r="O19" s="37">
        <v>586725</v>
      </c>
    </row>
    <row r="20" spans="1:15" ht="9.9" customHeight="1" x14ac:dyDescent="0.3">
      <c r="A20" s="30" t="s">
        <v>336</v>
      </c>
      <c r="B20" s="291" t="s">
        <v>336</v>
      </c>
      <c r="C20" s="292"/>
      <c r="D20" s="292"/>
      <c r="E20" s="292"/>
      <c r="F20" s="292"/>
      <c r="G20" s="31" t="s">
        <v>336</v>
      </c>
      <c r="H20" s="32"/>
      <c r="I20" s="32"/>
      <c r="J20" s="32"/>
      <c r="K20" s="32"/>
      <c r="L20" s="38"/>
      <c r="M20" s="38"/>
      <c r="N20" s="38"/>
      <c r="O20" s="38"/>
    </row>
    <row r="21" spans="1:15" ht="9.9" customHeight="1" x14ac:dyDescent="0.3">
      <c r="A21" s="206" t="s">
        <v>365</v>
      </c>
      <c r="B21" s="291" t="s">
        <v>336</v>
      </c>
      <c r="C21" s="292"/>
      <c r="D21" s="292"/>
      <c r="E21" s="292"/>
      <c r="F21" s="299" t="s">
        <v>366</v>
      </c>
      <c r="G21" s="300"/>
      <c r="H21" s="300"/>
      <c r="I21" s="300"/>
      <c r="J21" s="300"/>
      <c r="K21" s="300"/>
      <c r="L21" s="36">
        <v>9426547.1400000006</v>
      </c>
      <c r="M21" s="36">
        <v>2372430.16</v>
      </c>
      <c r="N21" s="36">
        <v>1168500.74</v>
      </c>
      <c r="O21" s="36">
        <v>10630476.560000001</v>
      </c>
    </row>
    <row r="22" spans="1:15" ht="9.9" customHeight="1" x14ac:dyDescent="0.3">
      <c r="A22" s="207" t="s">
        <v>367</v>
      </c>
      <c r="B22" s="291" t="s">
        <v>336</v>
      </c>
      <c r="C22" s="292"/>
      <c r="D22" s="292"/>
      <c r="E22" s="292"/>
      <c r="F22" s="292"/>
      <c r="G22" s="301" t="s">
        <v>368</v>
      </c>
      <c r="H22" s="302"/>
      <c r="I22" s="302"/>
      <c r="J22" s="302"/>
      <c r="K22" s="302"/>
      <c r="L22" s="201">
        <v>3095209.08</v>
      </c>
      <c r="M22" s="37">
        <v>1877910.94</v>
      </c>
      <c r="N22" s="37">
        <v>1168500.74</v>
      </c>
      <c r="O22" s="37">
        <v>3804619.28</v>
      </c>
    </row>
    <row r="23" spans="1:15" ht="9.9" customHeight="1" x14ac:dyDescent="0.3">
      <c r="A23" s="207" t="s">
        <v>369</v>
      </c>
      <c r="B23" s="291" t="s">
        <v>336</v>
      </c>
      <c r="C23" s="292"/>
      <c r="D23" s="292"/>
      <c r="E23" s="292"/>
      <c r="F23" s="292"/>
      <c r="G23" s="301" t="s">
        <v>370</v>
      </c>
      <c r="H23" s="302"/>
      <c r="I23" s="302"/>
      <c r="J23" s="302"/>
      <c r="K23" s="302"/>
      <c r="L23" s="37">
        <v>883605.78</v>
      </c>
      <c r="M23" s="37">
        <v>2860.67</v>
      </c>
      <c r="N23" s="37">
        <v>0</v>
      </c>
      <c r="O23" s="37">
        <v>886466.45</v>
      </c>
    </row>
    <row r="24" spans="1:15" ht="9.9" customHeight="1" x14ac:dyDescent="0.3">
      <c r="A24" s="207" t="s">
        <v>371</v>
      </c>
      <c r="B24" s="291" t="s">
        <v>336</v>
      </c>
      <c r="C24" s="292"/>
      <c r="D24" s="292"/>
      <c r="E24" s="292"/>
      <c r="F24" s="292"/>
      <c r="G24" s="301" t="s">
        <v>372</v>
      </c>
      <c r="H24" s="302"/>
      <c r="I24" s="302"/>
      <c r="J24" s="302"/>
      <c r="K24" s="302"/>
      <c r="L24" s="201">
        <v>4842634.37</v>
      </c>
      <c r="M24" s="37">
        <v>489699.55</v>
      </c>
      <c r="N24" s="37">
        <v>0</v>
      </c>
      <c r="O24" s="37">
        <v>5332333.92</v>
      </c>
    </row>
    <row r="25" spans="1:15" ht="9.9" customHeight="1" x14ac:dyDescent="0.3">
      <c r="A25" s="207" t="s">
        <v>373</v>
      </c>
      <c r="B25" s="291" t="s">
        <v>336</v>
      </c>
      <c r="C25" s="292"/>
      <c r="D25" s="292"/>
      <c r="E25" s="292"/>
      <c r="F25" s="292"/>
      <c r="G25" s="301" t="s">
        <v>374</v>
      </c>
      <c r="H25" s="302"/>
      <c r="I25" s="302"/>
      <c r="J25" s="302"/>
      <c r="K25" s="302"/>
      <c r="L25" s="37">
        <v>605097.91</v>
      </c>
      <c r="M25" s="37">
        <v>1959</v>
      </c>
      <c r="N25" s="37">
        <v>0</v>
      </c>
      <c r="O25" s="37">
        <v>607056.91</v>
      </c>
    </row>
    <row r="26" spans="1:15" ht="9.9" customHeight="1" x14ac:dyDescent="0.3">
      <c r="A26" s="30" t="s">
        <v>336</v>
      </c>
      <c r="B26" s="291" t="s">
        <v>336</v>
      </c>
      <c r="C26" s="292"/>
      <c r="D26" s="292"/>
      <c r="E26" s="292"/>
      <c r="F26" s="292"/>
      <c r="G26" s="31" t="s">
        <v>336</v>
      </c>
      <c r="H26" s="32"/>
      <c r="I26" s="32"/>
      <c r="J26" s="32"/>
      <c r="K26" s="32"/>
      <c r="L26" s="38"/>
      <c r="M26" s="38"/>
      <c r="N26" s="38"/>
      <c r="O26" s="38"/>
    </row>
    <row r="27" spans="1:15" ht="9.9" customHeight="1" x14ac:dyDescent="0.3">
      <c r="A27" s="206" t="s">
        <v>375</v>
      </c>
      <c r="B27" s="291" t="s">
        <v>336</v>
      </c>
      <c r="C27" s="292"/>
      <c r="D27" s="292"/>
      <c r="E27" s="292"/>
      <c r="F27" s="299" t="s">
        <v>376</v>
      </c>
      <c r="G27" s="300"/>
      <c r="H27" s="300"/>
      <c r="I27" s="300"/>
      <c r="J27" s="300"/>
      <c r="K27" s="300"/>
      <c r="L27" s="36">
        <v>1979018.43</v>
      </c>
      <c r="M27" s="36">
        <v>1054.97</v>
      </c>
      <c r="N27" s="36">
        <v>1980073.4</v>
      </c>
      <c r="O27" s="36">
        <v>0</v>
      </c>
    </row>
    <row r="28" spans="1:15" ht="9.9" customHeight="1" x14ac:dyDescent="0.3">
      <c r="A28" s="207" t="s">
        <v>1139</v>
      </c>
      <c r="B28" s="291" t="s">
        <v>336</v>
      </c>
      <c r="C28" s="292"/>
      <c r="D28" s="292"/>
      <c r="E28" s="292"/>
      <c r="F28" s="292"/>
      <c r="G28" s="301" t="s">
        <v>1140</v>
      </c>
      <c r="H28" s="302"/>
      <c r="I28" s="302"/>
      <c r="J28" s="302"/>
      <c r="K28" s="302"/>
      <c r="L28" s="37">
        <v>1478793.3</v>
      </c>
      <c r="M28" s="37">
        <v>527.57000000000005</v>
      </c>
      <c r="N28" s="37">
        <v>1479320.87</v>
      </c>
      <c r="O28" s="37">
        <v>0</v>
      </c>
    </row>
    <row r="29" spans="1:15" ht="9.9" customHeight="1" x14ac:dyDescent="0.3">
      <c r="A29" s="207" t="s">
        <v>1141</v>
      </c>
      <c r="B29" s="291" t="s">
        <v>336</v>
      </c>
      <c r="C29" s="292"/>
      <c r="D29" s="292"/>
      <c r="E29" s="292"/>
      <c r="F29" s="292"/>
      <c r="G29" s="301" t="s">
        <v>1142</v>
      </c>
      <c r="H29" s="302"/>
      <c r="I29" s="302"/>
      <c r="J29" s="302"/>
      <c r="K29" s="302"/>
      <c r="L29" s="37">
        <v>500225.13</v>
      </c>
      <c r="M29" s="37">
        <v>527.4</v>
      </c>
      <c r="N29" s="37">
        <v>500752.53</v>
      </c>
      <c r="O29" s="37">
        <v>0</v>
      </c>
    </row>
    <row r="30" spans="1:15" ht="9.9" customHeight="1" x14ac:dyDescent="0.3">
      <c r="A30" s="30" t="s">
        <v>336</v>
      </c>
      <c r="B30" s="291" t="s">
        <v>336</v>
      </c>
      <c r="C30" s="292"/>
      <c r="D30" s="292"/>
      <c r="E30" s="292"/>
      <c r="F30" s="292"/>
      <c r="G30" s="31" t="s">
        <v>336</v>
      </c>
      <c r="H30" s="32"/>
      <c r="I30" s="32"/>
      <c r="J30" s="32"/>
      <c r="K30" s="32"/>
      <c r="L30" s="38"/>
      <c r="M30" s="38"/>
      <c r="N30" s="38"/>
      <c r="O30" s="38"/>
    </row>
    <row r="31" spans="1:15" ht="9.9" customHeight="1" x14ac:dyDescent="0.3">
      <c r="A31" s="206" t="s">
        <v>379</v>
      </c>
      <c r="B31" s="291" t="s">
        <v>336</v>
      </c>
      <c r="C31" s="292"/>
      <c r="D31" s="292"/>
      <c r="E31" s="292"/>
      <c r="F31" s="299" t="s">
        <v>380</v>
      </c>
      <c r="G31" s="300"/>
      <c r="H31" s="300"/>
      <c r="I31" s="300"/>
      <c r="J31" s="300"/>
      <c r="K31" s="300"/>
      <c r="L31" s="36">
        <v>0</v>
      </c>
      <c r="M31" s="36">
        <v>1890.83</v>
      </c>
      <c r="N31" s="36">
        <v>1890.83</v>
      </c>
      <c r="O31" s="36">
        <v>0</v>
      </c>
    </row>
    <row r="32" spans="1:15" ht="9.9" customHeight="1" x14ac:dyDescent="0.3">
      <c r="A32" s="207" t="s">
        <v>381</v>
      </c>
      <c r="B32" s="291" t="s">
        <v>336</v>
      </c>
      <c r="C32" s="292"/>
      <c r="D32" s="292"/>
      <c r="E32" s="292"/>
      <c r="F32" s="292"/>
      <c r="G32" s="301" t="s">
        <v>382</v>
      </c>
      <c r="H32" s="302"/>
      <c r="I32" s="302"/>
      <c r="J32" s="302"/>
      <c r="K32" s="302"/>
      <c r="L32" s="37">
        <v>0</v>
      </c>
      <c r="M32" s="37">
        <v>1890.83</v>
      </c>
      <c r="N32" s="37">
        <v>1890.83</v>
      </c>
      <c r="O32" s="37">
        <v>0</v>
      </c>
    </row>
    <row r="33" spans="1:15" ht="9.9" customHeight="1" x14ac:dyDescent="0.3">
      <c r="A33" s="30" t="s">
        <v>336</v>
      </c>
      <c r="B33" s="291" t="s">
        <v>336</v>
      </c>
      <c r="C33" s="292"/>
      <c r="D33" s="292"/>
      <c r="E33" s="292"/>
      <c r="F33" s="292"/>
      <c r="G33" s="31" t="s">
        <v>336</v>
      </c>
      <c r="H33" s="32"/>
      <c r="I33" s="32"/>
      <c r="J33" s="32"/>
      <c r="K33" s="32"/>
      <c r="L33" s="38"/>
      <c r="M33" s="38"/>
      <c r="N33" s="38"/>
      <c r="O33" s="38"/>
    </row>
    <row r="34" spans="1:15" ht="9.9" customHeight="1" x14ac:dyDescent="0.3">
      <c r="A34" s="206" t="s">
        <v>383</v>
      </c>
      <c r="B34" s="291" t="s">
        <v>336</v>
      </c>
      <c r="C34" s="292"/>
      <c r="D34" s="299" t="s">
        <v>384</v>
      </c>
      <c r="E34" s="300"/>
      <c r="F34" s="300"/>
      <c r="G34" s="300"/>
      <c r="H34" s="300"/>
      <c r="I34" s="300"/>
      <c r="J34" s="300"/>
      <c r="K34" s="300"/>
      <c r="L34" s="36">
        <v>1975941.24</v>
      </c>
      <c r="M34" s="36">
        <v>488569.17</v>
      </c>
      <c r="N34" s="36">
        <v>2324782.06</v>
      </c>
      <c r="O34" s="36">
        <v>139728.35</v>
      </c>
    </row>
    <row r="35" spans="1:15" ht="9.9" customHeight="1" x14ac:dyDescent="0.3">
      <c r="A35" s="206" t="s">
        <v>385</v>
      </c>
      <c r="B35" s="291" t="s">
        <v>336</v>
      </c>
      <c r="C35" s="292"/>
      <c r="D35" s="292"/>
      <c r="E35" s="299" t="s">
        <v>386</v>
      </c>
      <c r="F35" s="300"/>
      <c r="G35" s="300"/>
      <c r="H35" s="300"/>
      <c r="I35" s="300"/>
      <c r="J35" s="300"/>
      <c r="K35" s="300"/>
      <c r="L35" s="36">
        <v>19000</v>
      </c>
      <c r="M35" s="36">
        <v>456144.92</v>
      </c>
      <c r="N35" s="36">
        <v>418229.92</v>
      </c>
      <c r="O35" s="36">
        <v>56915</v>
      </c>
    </row>
    <row r="36" spans="1:15" ht="9.9" customHeight="1" x14ac:dyDescent="0.3">
      <c r="A36" s="206" t="s">
        <v>387</v>
      </c>
      <c r="B36" s="291" t="s">
        <v>336</v>
      </c>
      <c r="C36" s="292"/>
      <c r="D36" s="292"/>
      <c r="E36" s="292"/>
      <c r="F36" s="299" t="s">
        <v>388</v>
      </c>
      <c r="G36" s="300"/>
      <c r="H36" s="300"/>
      <c r="I36" s="300"/>
      <c r="J36" s="300"/>
      <c r="K36" s="300"/>
      <c r="L36" s="36">
        <v>19000</v>
      </c>
      <c r="M36" s="36">
        <v>456144.92</v>
      </c>
      <c r="N36" s="36">
        <v>418229.92</v>
      </c>
      <c r="O36" s="36">
        <v>56915</v>
      </c>
    </row>
    <row r="37" spans="1:15" ht="9.9" customHeight="1" x14ac:dyDescent="0.3">
      <c r="A37" s="207" t="s">
        <v>389</v>
      </c>
      <c r="B37" s="291" t="s">
        <v>336</v>
      </c>
      <c r="C37" s="292"/>
      <c r="D37" s="292"/>
      <c r="E37" s="292"/>
      <c r="F37" s="292"/>
      <c r="G37" s="301" t="s">
        <v>390</v>
      </c>
      <c r="H37" s="302"/>
      <c r="I37" s="302"/>
      <c r="J37" s="302"/>
      <c r="K37" s="302"/>
      <c r="L37" s="37">
        <v>0</v>
      </c>
      <c r="M37" s="37">
        <v>383135</v>
      </c>
      <c r="N37" s="37">
        <v>377220</v>
      </c>
      <c r="O37" s="37">
        <v>5915</v>
      </c>
    </row>
    <row r="38" spans="1:15" ht="9.9" customHeight="1" x14ac:dyDescent="0.3">
      <c r="A38" s="207" t="s">
        <v>391</v>
      </c>
      <c r="B38" s="291" t="s">
        <v>336</v>
      </c>
      <c r="C38" s="292"/>
      <c r="D38" s="292"/>
      <c r="E38" s="292"/>
      <c r="F38" s="292"/>
      <c r="G38" s="301" t="s">
        <v>392</v>
      </c>
      <c r="H38" s="302"/>
      <c r="I38" s="302"/>
      <c r="J38" s="302"/>
      <c r="K38" s="302"/>
      <c r="L38" s="37">
        <v>19000</v>
      </c>
      <c r="M38" s="37">
        <v>51000</v>
      </c>
      <c r="N38" s="37">
        <v>19000</v>
      </c>
      <c r="O38" s="37">
        <v>51000</v>
      </c>
    </row>
    <row r="39" spans="1:15" ht="9.9" customHeight="1" x14ac:dyDescent="0.3">
      <c r="A39" s="207" t="s">
        <v>393</v>
      </c>
      <c r="B39" s="291" t="s">
        <v>336</v>
      </c>
      <c r="C39" s="292"/>
      <c r="D39" s="292"/>
      <c r="E39" s="292"/>
      <c r="F39" s="292"/>
      <c r="G39" s="301" t="s">
        <v>394</v>
      </c>
      <c r="H39" s="302"/>
      <c r="I39" s="302"/>
      <c r="J39" s="302"/>
      <c r="K39" s="302"/>
      <c r="L39" s="37">
        <v>0</v>
      </c>
      <c r="M39" s="37">
        <v>22009.919999999998</v>
      </c>
      <c r="N39" s="37">
        <v>22009.919999999998</v>
      </c>
      <c r="O39" s="37">
        <v>0</v>
      </c>
    </row>
    <row r="40" spans="1:15" ht="9.9" customHeight="1" x14ac:dyDescent="0.3">
      <c r="A40" s="30" t="s">
        <v>336</v>
      </c>
      <c r="B40" s="291" t="s">
        <v>336</v>
      </c>
      <c r="C40" s="292"/>
      <c r="D40" s="292"/>
      <c r="E40" s="292"/>
      <c r="F40" s="292"/>
      <c r="G40" s="31" t="s">
        <v>336</v>
      </c>
      <c r="H40" s="32"/>
      <c r="I40" s="32"/>
      <c r="J40" s="32"/>
      <c r="K40" s="32"/>
      <c r="L40" s="38"/>
      <c r="M40" s="38"/>
      <c r="N40" s="38"/>
      <c r="O40" s="38"/>
    </row>
    <row r="41" spans="1:15" ht="9.9" customHeight="1" x14ac:dyDescent="0.3">
      <c r="A41" s="206" t="s">
        <v>395</v>
      </c>
      <c r="B41" s="291" t="s">
        <v>336</v>
      </c>
      <c r="C41" s="292"/>
      <c r="D41" s="292"/>
      <c r="E41" s="299" t="s">
        <v>396</v>
      </c>
      <c r="F41" s="300"/>
      <c r="G41" s="300"/>
      <c r="H41" s="300"/>
      <c r="I41" s="300"/>
      <c r="J41" s="300"/>
      <c r="K41" s="300"/>
      <c r="L41" s="36">
        <v>1932337.41</v>
      </c>
      <c r="M41" s="36">
        <v>32424.25</v>
      </c>
      <c r="N41" s="36">
        <v>1904190.79</v>
      </c>
      <c r="O41" s="36">
        <v>60570.87</v>
      </c>
    </row>
    <row r="42" spans="1:15" ht="9.9" customHeight="1" x14ac:dyDescent="0.3">
      <c r="A42" s="206" t="s">
        <v>397</v>
      </c>
      <c r="B42" s="291" t="s">
        <v>336</v>
      </c>
      <c r="C42" s="292"/>
      <c r="D42" s="292"/>
      <c r="E42" s="292"/>
      <c r="F42" s="299" t="s">
        <v>396</v>
      </c>
      <c r="G42" s="300"/>
      <c r="H42" s="300"/>
      <c r="I42" s="300"/>
      <c r="J42" s="300"/>
      <c r="K42" s="300"/>
      <c r="L42" s="36">
        <v>1932337.41</v>
      </c>
      <c r="M42" s="36">
        <v>32424.25</v>
      </c>
      <c r="N42" s="36">
        <v>1904190.79</v>
      </c>
      <c r="O42" s="36">
        <v>60570.87</v>
      </c>
    </row>
    <row r="43" spans="1:15" ht="9.9" customHeight="1" x14ac:dyDescent="0.3">
      <c r="A43" s="207" t="s">
        <v>398</v>
      </c>
      <c r="B43" s="291" t="s">
        <v>336</v>
      </c>
      <c r="C43" s="292"/>
      <c r="D43" s="292"/>
      <c r="E43" s="292"/>
      <c r="F43" s="292"/>
      <c r="G43" s="301" t="s">
        <v>399</v>
      </c>
      <c r="H43" s="302"/>
      <c r="I43" s="302"/>
      <c r="J43" s="302"/>
      <c r="K43" s="302"/>
      <c r="L43" s="37">
        <v>23574.84</v>
      </c>
      <c r="M43" s="37">
        <v>24421.77</v>
      </c>
      <c r="N43" s="37">
        <v>26266.36</v>
      </c>
      <c r="O43" s="37">
        <v>21730.25</v>
      </c>
    </row>
    <row r="44" spans="1:15" ht="9.9" customHeight="1" x14ac:dyDescent="0.3">
      <c r="A44" s="207" t="s">
        <v>402</v>
      </c>
      <c r="B44" s="291" t="s">
        <v>336</v>
      </c>
      <c r="C44" s="292"/>
      <c r="D44" s="292"/>
      <c r="E44" s="292"/>
      <c r="F44" s="292"/>
      <c r="G44" s="301" t="s">
        <v>403</v>
      </c>
      <c r="H44" s="302"/>
      <c r="I44" s="302"/>
      <c r="J44" s="302"/>
      <c r="K44" s="302"/>
      <c r="L44" s="37">
        <v>0</v>
      </c>
      <c r="M44" s="37">
        <v>3270.95</v>
      </c>
      <c r="N44" s="37">
        <v>3270.95</v>
      </c>
      <c r="O44" s="37">
        <v>0</v>
      </c>
    </row>
    <row r="45" spans="1:15" ht="9.9" customHeight="1" x14ac:dyDescent="0.3">
      <c r="A45" s="207" t="s">
        <v>1060</v>
      </c>
      <c r="B45" s="291" t="s">
        <v>336</v>
      </c>
      <c r="C45" s="292"/>
      <c r="D45" s="292"/>
      <c r="E45" s="292"/>
      <c r="F45" s="292"/>
      <c r="G45" s="301" t="s">
        <v>1061</v>
      </c>
      <c r="H45" s="302"/>
      <c r="I45" s="302"/>
      <c r="J45" s="302"/>
      <c r="K45" s="302"/>
      <c r="L45" s="37">
        <v>37037.449999999997</v>
      </c>
      <c r="M45" s="37">
        <v>4460.87</v>
      </c>
      <c r="N45" s="37">
        <v>2774.31</v>
      </c>
      <c r="O45" s="37">
        <v>38724.01</v>
      </c>
    </row>
    <row r="46" spans="1:15" ht="9.9" customHeight="1" x14ac:dyDescent="0.3">
      <c r="A46" s="207" t="s">
        <v>1055</v>
      </c>
      <c r="B46" s="291" t="s">
        <v>336</v>
      </c>
      <c r="C46" s="292"/>
      <c r="D46" s="292"/>
      <c r="E46" s="292"/>
      <c r="F46" s="292"/>
      <c r="G46" s="301" t="s">
        <v>1056</v>
      </c>
      <c r="H46" s="302"/>
      <c r="I46" s="302"/>
      <c r="J46" s="302"/>
      <c r="K46" s="302"/>
      <c r="L46" s="37">
        <v>1954.45</v>
      </c>
      <c r="M46" s="37">
        <v>0</v>
      </c>
      <c r="N46" s="37">
        <v>1954.45</v>
      </c>
      <c r="O46" s="37">
        <v>0</v>
      </c>
    </row>
    <row r="47" spans="1:15" ht="9.9" customHeight="1" x14ac:dyDescent="0.3">
      <c r="A47" s="207" t="s">
        <v>1075</v>
      </c>
      <c r="B47" s="291" t="s">
        <v>336</v>
      </c>
      <c r="C47" s="292"/>
      <c r="D47" s="292"/>
      <c r="E47" s="292"/>
      <c r="F47" s="292"/>
      <c r="G47" s="301" t="s">
        <v>1076</v>
      </c>
      <c r="H47" s="302"/>
      <c r="I47" s="302"/>
      <c r="J47" s="302"/>
      <c r="K47" s="302"/>
      <c r="L47" s="37">
        <v>874.57</v>
      </c>
      <c r="M47" s="37">
        <v>0</v>
      </c>
      <c r="N47" s="37">
        <v>757.96</v>
      </c>
      <c r="O47" s="37">
        <v>116.61</v>
      </c>
    </row>
    <row r="48" spans="1:15" ht="18.899999999999999" customHeight="1" x14ac:dyDescent="0.3">
      <c r="A48" s="207" t="s">
        <v>1143</v>
      </c>
      <c r="B48" s="291" t="s">
        <v>336</v>
      </c>
      <c r="C48" s="292"/>
      <c r="D48" s="292"/>
      <c r="E48" s="292"/>
      <c r="F48" s="292"/>
      <c r="G48" s="301" t="s">
        <v>1144</v>
      </c>
      <c r="H48" s="302"/>
      <c r="I48" s="302"/>
      <c r="J48" s="302"/>
      <c r="K48" s="302"/>
      <c r="L48" s="37">
        <v>1868896.1</v>
      </c>
      <c r="M48" s="37">
        <v>270.66000000000003</v>
      </c>
      <c r="N48" s="37">
        <v>1869166.76</v>
      </c>
      <c r="O48" s="37">
        <v>0</v>
      </c>
    </row>
    <row r="49" spans="1:15" ht="9.9" customHeight="1" x14ac:dyDescent="0.3">
      <c r="A49" s="206" t="s">
        <v>336</v>
      </c>
      <c r="B49" s="291" t="s">
        <v>336</v>
      </c>
      <c r="C49" s="292"/>
      <c r="D49" s="292"/>
      <c r="E49" s="33" t="s">
        <v>336</v>
      </c>
      <c r="F49" s="34"/>
      <c r="G49" s="34"/>
      <c r="H49" s="34"/>
      <c r="I49" s="34"/>
      <c r="J49" s="34"/>
      <c r="K49" s="34"/>
      <c r="L49" s="39"/>
      <c r="M49" s="39"/>
      <c r="N49" s="39"/>
      <c r="O49" s="39"/>
    </row>
    <row r="50" spans="1:15" ht="9.9" customHeight="1" x14ac:dyDescent="0.3">
      <c r="A50" s="206" t="s">
        <v>404</v>
      </c>
      <c r="B50" s="291" t="s">
        <v>336</v>
      </c>
      <c r="C50" s="292"/>
      <c r="D50" s="292"/>
      <c r="E50" s="299" t="s">
        <v>405</v>
      </c>
      <c r="F50" s="300"/>
      <c r="G50" s="300"/>
      <c r="H50" s="300"/>
      <c r="I50" s="300"/>
      <c r="J50" s="300"/>
      <c r="K50" s="300"/>
      <c r="L50" s="36">
        <v>24603.83</v>
      </c>
      <c r="M50" s="36">
        <v>0</v>
      </c>
      <c r="N50" s="36">
        <v>2361.35</v>
      </c>
      <c r="O50" s="36">
        <v>22242.48</v>
      </c>
    </row>
    <row r="51" spans="1:15" ht="9.9" customHeight="1" x14ac:dyDescent="0.3">
      <c r="A51" s="206" t="s">
        <v>406</v>
      </c>
      <c r="B51" s="291" t="s">
        <v>336</v>
      </c>
      <c r="C51" s="292"/>
      <c r="D51" s="292"/>
      <c r="E51" s="292"/>
      <c r="F51" s="299" t="s">
        <v>405</v>
      </c>
      <c r="G51" s="300"/>
      <c r="H51" s="300"/>
      <c r="I51" s="300"/>
      <c r="J51" s="300"/>
      <c r="K51" s="300"/>
      <c r="L51" s="36">
        <v>24603.83</v>
      </c>
      <c r="M51" s="36">
        <v>0</v>
      </c>
      <c r="N51" s="36">
        <v>2361.35</v>
      </c>
      <c r="O51" s="36">
        <v>22242.48</v>
      </c>
    </row>
    <row r="52" spans="1:15" ht="9.9" customHeight="1" x14ac:dyDescent="0.3">
      <c r="A52" s="207" t="s">
        <v>407</v>
      </c>
      <c r="B52" s="291" t="s">
        <v>336</v>
      </c>
      <c r="C52" s="292"/>
      <c r="D52" s="292"/>
      <c r="E52" s="292"/>
      <c r="F52" s="292"/>
      <c r="G52" s="301" t="s">
        <v>408</v>
      </c>
      <c r="H52" s="302"/>
      <c r="I52" s="302"/>
      <c r="J52" s="302"/>
      <c r="K52" s="302"/>
      <c r="L52" s="37">
        <v>24603.83</v>
      </c>
      <c r="M52" s="37">
        <v>0</v>
      </c>
      <c r="N52" s="37">
        <v>2361.35</v>
      </c>
      <c r="O52" s="37">
        <v>22242.48</v>
      </c>
    </row>
    <row r="53" spans="1:15" ht="9.9" customHeight="1" x14ac:dyDescent="0.3">
      <c r="A53" s="30" t="s">
        <v>336</v>
      </c>
      <c r="B53" s="291" t="s">
        <v>336</v>
      </c>
      <c r="C53" s="292"/>
      <c r="D53" s="292"/>
      <c r="E53" s="292"/>
      <c r="F53" s="292"/>
      <c r="G53" s="31" t="s">
        <v>336</v>
      </c>
      <c r="H53" s="32"/>
      <c r="I53" s="32"/>
      <c r="J53" s="32"/>
      <c r="K53" s="32"/>
      <c r="L53" s="38"/>
      <c r="M53" s="38"/>
      <c r="N53" s="38"/>
      <c r="O53" s="38"/>
    </row>
    <row r="54" spans="1:15" ht="9.9" customHeight="1" x14ac:dyDescent="0.3">
      <c r="A54" s="206" t="s">
        <v>409</v>
      </c>
      <c r="B54" s="202" t="s">
        <v>336</v>
      </c>
      <c r="C54" s="299" t="s">
        <v>410</v>
      </c>
      <c r="D54" s="300"/>
      <c r="E54" s="300"/>
      <c r="F54" s="300"/>
      <c r="G54" s="300"/>
      <c r="H54" s="300"/>
      <c r="I54" s="300"/>
      <c r="J54" s="300"/>
      <c r="K54" s="300"/>
      <c r="L54" s="36">
        <v>12537021.460000001</v>
      </c>
      <c r="M54" s="36">
        <v>415012</v>
      </c>
      <c r="N54" s="36">
        <v>529057.97</v>
      </c>
      <c r="O54" s="36">
        <v>12422975.49</v>
      </c>
    </row>
    <row r="55" spans="1:15" ht="9.9" customHeight="1" x14ac:dyDescent="0.3">
      <c r="A55" s="206" t="s">
        <v>411</v>
      </c>
      <c r="B55" s="291" t="s">
        <v>336</v>
      </c>
      <c r="C55" s="292"/>
      <c r="D55" s="299" t="s">
        <v>412</v>
      </c>
      <c r="E55" s="300"/>
      <c r="F55" s="300"/>
      <c r="G55" s="300"/>
      <c r="H55" s="300"/>
      <c r="I55" s="300"/>
      <c r="J55" s="300"/>
      <c r="K55" s="300"/>
      <c r="L55" s="36">
        <v>56004.160000000003</v>
      </c>
      <c r="M55" s="36">
        <v>280.01</v>
      </c>
      <c r="N55" s="36">
        <v>0</v>
      </c>
      <c r="O55" s="36">
        <v>56284.17</v>
      </c>
    </row>
    <row r="56" spans="1:15" ht="9.9" customHeight="1" x14ac:dyDescent="0.3">
      <c r="A56" s="206" t="s">
        <v>413</v>
      </c>
      <c r="B56" s="291" t="s">
        <v>336</v>
      </c>
      <c r="C56" s="292"/>
      <c r="D56" s="292"/>
      <c r="E56" s="299" t="s">
        <v>414</v>
      </c>
      <c r="F56" s="300"/>
      <c r="G56" s="300"/>
      <c r="H56" s="300"/>
      <c r="I56" s="300"/>
      <c r="J56" s="300"/>
      <c r="K56" s="300"/>
      <c r="L56" s="36">
        <v>56004.160000000003</v>
      </c>
      <c r="M56" s="36">
        <v>280.01</v>
      </c>
      <c r="N56" s="36">
        <v>0</v>
      </c>
      <c r="O56" s="36">
        <v>56284.17</v>
      </c>
    </row>
    <row r="57" spans="1:15" ht="9.9" customHeight="1" x14ac:dyDescent="0.3">
      <c r="A57" s="206" t="s">
        <v>415</v>
      </c>
      <c r="B57" s="291" t="s">
        <v>336</v>
      </c>
      <c r="C57" s="292"/>
      <c r="D57" s="292"/>
      <c r="E57" s="292"/>
      <c r="F57" s="299" t="s">
        <v>414</v>
      </c>
      <c r="G57" s="300"/>
      <c r="H57" s="300"/>
      <c r="I57" s="300"/>
      <c r="J57" s="300"/>
      <c r="K57" s="300"/>
      <c r="L57" s="36">
        <v>56004.160000000003</v>
      </c>
      <c r="M57" s="36">
        <v>280.01</v>
      </c>
      <c r="N57" s="36">
        <v>0</v>
      </c>
      <c r="O57" s="36">
        <v>56284.17</v>
      </c>
    </row>
    <row r="58" spans="1:15" ht="9.9" customHeight="1" x14ac:dyDescent="0.3">
      <c r="A58" s="207" t="s">
        <v>416</v>
      </c>
      <c r="B58" s="291" t="s">
        <v>336</v>
      </c>
      <c r="C58" s="292"/>
      <c r="D58" s="292"/>
      <c r="E58" s="292"/>
      <c r="F58" s="292"/>
      <c r="G58" s="301" t="s">
        <v>417</v>
      </c>
      <c r="H58" s="302"/>
      <c r="I58" s="302"/>
      <c r="J58" s="302"/>
      <c r="K58" s="302"/>
      <c r="L58" s="37">
        <v>56004.160000000003</v>
      </c>
      <c r="M58" s="37">
        <v>280.01</v>
      </c>
      <c r="N58" s="37">
        <v>0</v>
      </c>
      <c r="O58" s="37">
        <v>56284.17</v>
      </c>
    </row>
    <row r="59" spans="1:15" ht="9.9" customHeight="1" x14ac:dyDescent="0.3">
      <c r="A59" s="30" t="s">
        <v>336</v>
      </c>
      <c r="B59" s="291" t="s">
        <v>336</v>
      </c>
      <c r="C59" s="292"/>
      <c r="D59" s="292"/>
      <c r="E59" s="292"/>
      <c r="F59" s="292"/>
      <c r="G59" s="31" t="s">
        <v>336</v>
      </c>
      <c r="H59" s="32"/>
      <c r="I59" s="32"/>
      <c r="J59" s="32"/>
      <c r="K59" s="32"/>
      <c r="L59" s="38"/>
      <c r="M59" s="38"/>
      <c r="N59" s="38"/>
      <c r="O59" s="38"/>
    </row>
    <row r="60" spans="1:15" ht="9.9" customHeight="1" x14ac:dyDescent="0.3">
      <c r="A60" s="206" t="s">
        <v>418</v>
      </c>
      <c r="B60" s="291" t="s">
        <v>336</v>
      </c>
      <c r="C60" s="292"/>
      <c r="D60" s="299" t="s">
        <v>419</v>
      </c>
      <c r="E60" s="300"/>
      <c r="F60" s="300"/>
      <c r="G60" s="300"/>
      <c r="H60" s="300"/>
      <c r="I60" s="300"/>
      <c r="J60" s="300"/>
      <c r="K60" s="300"/>
      <c r="L60" s="36">
        <v>2826462.61</v>
      </c>
      <c r="M60" s="36">
        <v>414731.99</v>
      </c>
      <c r="N60" s="36">
        <v>529057.97</v>
      </c>
      <c r="O60" s="36">
        <v>2712136.63</v>
      </c>
    </row>
    <row r="61" spans="1:15" ht="9.9" customHeight="1" x14ac:dyDescent="0.3">
      <c r="A61" s="206" t="s">
        <v>1077</v>
      </c>
      <c r="B61" s="291" t="s">
        <v>336</v>
      </c>
      <c r="C61" s="292"/>
      <c r="D61" s="292"/>
      <c r="E61" s="299" t="s">
        <v>1078</v>
      </c>
      <c r="F61" s="300"/>
      <c r="G61" s="300"/>
      <c r="H61" s="300"/>
      <c r="I61" s="300"/>
      <c r="J61" s="300"/>
      <c r="K61" s="300"/>
      <c r="L61" s="36">
        <v>9245580.9399999995</v>
      </c>
      <c r="M61" s="36">
        <v>0</v>
      </c>
      <c r="N61" s="36">
        <v>412772.99</v>
      </c>
      <c r="O61" s="36">
        <v>8832807.9499999993</v>
      </c>
    </row>
    <row r="62" spans="1:15" ht="9.9" customHeight="1" x14ac:dyDescent="0.3">
      <c r="A62" s="206" t="s">
        <v>1079</v>
      </c>
      <c r="B62" s="291" t="s">
        <v>336</v>
      </c>
      <c r="C62" s="292"/>
      <c r="D62" s="292"/>
      <c r="E62" s="292"/>
      <c r="F62" s="299" t="s">
        <v>1078</v>
      </c>
      <c r="G62" s="300"/>
      <c r="H62" s="300"/>
      <c r="I62" s="300"/>
      <c r="J62" s="300"/>
      <c r="K62" s="300"/>
      <c r="L62" s="36">
        <v>9245580.9399999995</v>
      </c>
      <c r="M62" s="36">
        <v>0</v>
      </c>
      <c r="N62" s="36">
        <v>412772.99</v>
      </c>
      <c r="O62" s="36">
        <v>8832807.9499999993</v>
      </c>
    </row>
    <row r="63" spans="1:15" ht="9.9" customHeight="1" x14ac:dyDescent="0.3">
      <c r="A63" s="207" t="s">
        <v>1080</v>
      </c>
      <c r="B63" s="291" t="s">
        <v>336</v>
      </c>
      <c r="C63" s="292"/>
      <c r="D63" s="292"/>
      <c r="E63" s="292"/>
      <c r="F63" s="292"/>
      <c r="G63" s="301" t="s">
        <v>426</v>
      </c>
      <c r="H63" s="302"/>
      <c r="I63" s="302"/>
      <c r="J63" s="302"/>
      <c r="K63" s="302"/>
      <c r="L63" s="37">
        <v>30070.05</v>
      </c>
      <c r="M63" s="37">
        <v>0</v>
      </c>
      <c r="N63" s="37">
        <v>0</v>
      </c>
      <c r="O63" s="37">
        <v>30070.05</v>
      </c>
    </row>
    <row r="64" spans="1:15" ht="9.9" customHeight="1" x14ac:dyDescent="0.3">
      <c r="A64" s="207" t="s">
        <v>1081</v>
      </c>
      <c r="B64" s="291" t="s">
        <v>336</v>
      </c>
      <c r="C64" s="292"/>
      <c r="D64" s="292"/>
      <c r="E64" s="292"/>
      <c r="F64" s="292"/>
      <c r="G64" s="301" t="s">
        <v>442</v>
      </c>
      <c r="H64" s="302"/>
      <c r="I64" s="302"/>
      <c r="J64" s="302"/>
      <c r="K64" s="302"/>
      <c r="L64" s="37">
        <v>387588.16</v>
      </c>
      <c r="M64" s="37">
        <v>0</v>
      </c>
      <c r="N64" s="37">
        <v>0</v>
      </c>
      <c r="O64" s="37">
        <v>387588.16</v>
      </c>
    </row>
    <row r="65" spans="1:15" ht="9.9" customHeight="1" x14ac:dyDescent="0.3">
      <c r="A65" s="207" t="s">
        <v>1082</v>
      </c>
      <c r="B65" s="291" t="s">
        <v>336</v>
      </c>
      <c r="C65" s="292"/>
      <c r="D65" s="292"/>
      <c r="E65" s="292"/>
      <c r="F65" s="292"/>
      <c r="G65" s="301" t="s">
        <v>434</v>
      </c>
      <c r="H65" s="302"/>
      <c r="I65" s="302"/>
      <c r="J65" s="302"/>
      <c r="K65" s="302"/>
      <c r="L65" s="37">
        <v>15000</v>
      </c>
      <c r="M65" s="37">
        <v>0</v>
      </c>
      <c r="N65" s="37">
        <v>0</v>
      </c>
      <c r="O65" s="37">
        <v>15000</v>
      </c>
    </row>
    <row r="66" spans="1:15" ht="9.9" customHeight="1" x14ac:dyDescent="0.3">
      <c r="A66" s="207" t="s">
        <v>1083</v>
      </c>
      <c r="B66" s="291" t="s">
        <v>336</v>
      </c>
      <c r="C66" s="292"/>
      <c r="D66" s="292"/>
      <c r="E66" s="292"/>
      <c r="F66" s="292"/>
      <c r="G66" s="301" t="s">
        <v>440</v>
      </c>
      <c r="H66" s="302"/>
      <c r="I66" s="302"/>
      <c r="J66" s="302"/>
      <c r="K66" s="302"/>
      <c r="L66" s="37">
        <v>8383</v>
      </c>
      <c r="M66" s="37">
        <v>0</v>
      </c>
      <c r="N66" s="37">
        <v>0</v>
      </c>
      <c r="O66" s="37">
        <v>8383</v>
      </c>
    </row>
    <row r="67" spans="1:15" ht="9.9" customHeight="1" x14ac:dyDescent="0.3">
      <c r="A67" s="207" t="s">
        <v>1084</v>
      </c>
      <c r="B67" s="291" t="s">
        <v>336</v>
      </c>
      <c r="C67" s="292"/>
      <c r="D67" s="292"/>
      <c r="E67" s="292"/>
      <c r="F67" s="292"/>
      <c r="G67" s="301" t="s">
        <v>428</v>
      </c>
      <c r="H67" s="302"/>
      <c r="I67" s="302"/>
      <c r="J67" s="302"/>
      <c r="K67" s="302"/>
      <c r="L67" s="37">
        <v>65144.91</v>
      </c>
      <c r="M67" s="37">
        <v>0</v>
      </c>
      <c r="N67" s="37">
        <v>0</v>
      </c>
      <c r="O67" s="37">
        <v>65144.91</v>
      </c>
    </row>
    <row r="68" spans="1:15" ht="9.9" customHeight="1" x14ac:dyDescent="0.3">
      <c r="A68" s="207" t="s">
        <v>1085</v>
      </c>
      <c r="B68" s="291" t="s">
        <v>336</v>
      </c>
      <c r="C68" s="292"/>
      <c r="D68" s="292"/>
      <c r="E68" s="292"/>
      <c r="F68" s="292"/>
      <c r="G68" s="301" t="s">
        <v>432</v>
      </c>
      <c r="H68" s="302"/>
      <c r="I68" s="302"/>
      <c r="J68" s="302"/>
      <c r="K68" s="302"/>
      <c r="L68" s="37">
        <v>1063463.78</v>
      </c>
      <c r="M68" s="37">
        <v>0</v>
      </c>
      <c r="N68" s="37">
        <v>0</v>
      </c>
      <c r="O68" s="37">
        <v>1063463.78</v>
      </c>
    </row>
    <row r="69" spans="1:15" ht="9.9" customHeight="1" x14ac:dyDescent="0.3">
      <c r="A69" s="207" t="s">
        <v>1086</v>
      </c>
      <c r="B69" s="307" t="s">
        <v>336</v>
      </c>
      <c r="C69" s="308"/>
      <c r="D69" s="308"/>
      <c r="E69" s="308"/>
      <c r="F69" s="308"/>
      <c r="G69" s="309" t="s">
        <v>430</v>
      </c>
      <c r="H69" s="310"/>
      <c r="I69" s="310"/>
      <c r="J69" s="310"/>
      <c r="K69" s="310"/>
      <c r="L69" s="289">
        <v>695918.26</v>
      </c>
      <c r="M69" s="289">
        <v>0</v>
      </c>
      <c r="N69" s="289">
        <v>0</v>
      </c>
      <c r="O69" s="289">
        <v>695918.26</v>
      </c>
    </row>
    <row r="70" spans="1:15" ht="9.9" customHeight="1" x14ac:dyDescent="0.3">
      <c r="A70" s="207" t="s">
        <v>1087</v>
      </c>
      <c r="B70" s="291" t="s">
        <v>336</v>
      </c>
      <c r="C70" s="292"/>
      <c r="D70" s="292"/>
      <c r="E70" s="292"/>
      <c r="F70" s="292"/>
      <c r="G70" s="301" t="s">
        <v>424</v>
      </c>
      <c r="H70" s="302"/>
      <c r="I70" s="302"/>
      <c r="J70" s="302"/>
      <c r="K70" s="302"/>
      <c r="L70" s="37">
        <v>321630.14</v>
      </c>
      <c r="M70" s="37">
        <v>0</v>
      </c>
      <c r="N70" s="37">
        <v>0</v>
      </c>
      <c r="O70" s="37">
        <v>321630.14</v>
      </c>
    </row>
    <row r="71" spans="1:15" ht="9.9" customHeight="1" x14ac:dyDescent="0.3">
      <c r="A71" s="207" t="s">
        <v>1088</v>
      </c>
      <c r="B71" s="291" t="s">
        <v>336</v>
      </c>
      <c r="C71" s="292"/>
      <c r="D71" s="292"/>
      <c r="E71" s="292"/>
      <c r="F71" s="292"/>
      <c r="G71" s="301" t="s">
        <v>1089</v>
      </c>
      <c r="H71" s="302"/>
      <c r="I71" s="302"/>
      <c r="J71" s="302"/>
      <c r="K71" s="302"/>
      <c r="L71" s="37">
        <v>314351.96999999997</v>
      </c>
      <c r="M71" s="37">
        <v>0</v>
      </c>
      <c r="N71" s="37">
        <v>0</v>
      </c>
      <c r="O71" s="37">
        <v>314351.96999999997</v>
      </c>
    </row>
    <row r="72" spans="1:15" ht="9.9" customHeight="1" x14ac:dyDescent="0.3">
      <c r="A72" s="207" t="s">
        <v>1090</v>
      </c>
      <c r="B72" s="291" t="s">
        <v>336</v>
      </c>
      <c r="C72" s="292"/>
      <c r="D72" s="292"/>
      <c r="E72" s="292"/>
      <c r="F72" s="292"/>
      <c r="G72" s="301" t="s">
        <v>436</v>
      </c>
      <c r="H72" s="302"/>
      <c r="I72" s="302"/>
      <c r="J72" s="302"/>
      <c r="K72" s="302"/>
      <c r="L72" s="37">
        <v>1076188.54</v>
      </c>
      <c r="M72" s="37">
        <v>0</v>
      </c>
      <c r="N72" s="37">
        <v>0</v>
      </c>
      <c r="O72" s="37">
        <v>1076188.54</v>
      </c>
    </row>
    <row r="73" spans="1:15" ht="9.9" customHeight="1" x14ac:dyDescent="0.3">
      <c r="A73" s="207" t="s">
        <v>1091</v>
      </c>
      <c r="B73" s="291" t="s">
        <v>336</v>
      </c>
      <c r="C73" s="292"/>
      <c r="D73" s="292"/>
      <c r="E73" s="292"/>
      <c r="F73" s="292"/>
      <c r="G73" s="301" t="s">
        <v>438</v>
      </c>
      <c r="H73" s="302"/>
      <c r="I73" s="302"/>
      <c r="J73" s="302"/>
      <c r="K73" s="302"/>
      <c r="L73" s="37">
        <v>70473</v>
      </c>
      <c r="M73" s="37">
        <v>0</v>
      </c>
      <c r="N73" s="37">
        <v>0</v>
      </c>
      <c r="O73" s="37">
        <v>70473</v>
      </c>
    </row>
    <row r="74" spans="1:15" ht="9.9" customHeight="1" x14ac:dyDescent="0.3">
      <c r="A74" s="207" t="s">
        <v>1092</v>
      </c>
      <c r="B74" s="291" t="s">
        <v>336</v>
      </c>
      <c r="C74" s="292"/>
      <c r="D74" s="292"/>
      <c r="E74" s="292"/>
      <c r="F74" s="292"/>
      <c r="G74" s="301" t="s">
        <v>444</v>
      </c>
      <c r="H74" s="302"/>
      <c r="I74" s="302"/>
      <c r="J74" s="302"/>
      <c r="K74" s="302"/>
      <c r="L74" s="37">
        <v>9650</v>
      </c>
      <c r="M74" s="37">
        <v>0</v>
      </c>
      <c r="N74" s="37">
        <v>0</v>
      </c>
      <c r="O74" s="37">
        <v>9650</v>
      </c>
    </row>
    <row r="75" spans="1:15" ht="9.9" customHeight="1" x14ac:dyDescent="0.3">
      <c r="A75" s="207" t="s">
        <v>1093</v>
      </c>
      <c r="B75" s="291" t="s">
        <v>336</v>
      </c>
      <c r="C75" s="292"/>
      <c r="D75" s="292"/>
      <c r="E75" s="292"/>
      <c r="F75" s="292"/>
      <c r="G75" s="301" t="s">
        <v>464</v>
      </c>
      <c r="H75" s="302"/>
      <c r="I75" s="302"/>
      <c r="J75" s="302"/>
      <c r="K75" s="302"/>
      <c r="L75" s="37">
        <v>3832172.58</v>
      </c>
      <c r="M75" s="37">
        <v>0</v>
      </c>
      <c r="N75" s="37">
        <v>0</v>
      </c>
      <c r="O75" s="37">
        <v>3832172.58</v>
      </c>
    </row>
    <row r="76" spans="1:15" ht="9.9" customHeight="1" x14ac:dyDescent="0.3">
      <c r="A76" s="207" t="s">
        <v>1094</v>
      </c>
      <c r="B76" s="291" t="s">
        <v>336</v>
      </c>
      <c r="C76" s="292"/>
      <c r="D76" s="292"/>
      <c r="E76" s="292"/>
      <c r="F76" s="292"/>
      <c r="G76" s="301" t="s">
        <v>1095</v>
      </c>
      <c r="H76" s="302"/>
      <c r="I76" s="302"/>
      <c r="J76" s="302"/>
      <c r="K76" s="302"/>
      <c r="L76" s="37">
        <v>522223.41</v>
      </c>
      <c r="M76" s="37">
        <v>0</v>
      </c>
      <c r="N76" s="37">
        <v>0</v>
      </c>
      <c r="O76" s="37">
        <v>522223.41</v>
      </c>
    </row>
    <row r="77" spans="1:15" ht="9.9" customHeight="1" x14ac:dyDescent="0.3">
      <c r="A77" s="207" t="s">
        <v>1096</v>
      </c>
      <c r="B77" s="291" t="s">
        <v>336</v>
      </c>
      <c r="C77" s="292"/>
      <c r="D77" s="292"/>
      <c r="E77" s="292"/>
      <c r="F77" s="292"/>
      <c r="G77" s="301" t="s">
        <v>1097</v>
      </c>
      <c r="H77" s="302"/>
      <c r="I77" s="302"/>
      <c r="J77" s="302"/>
      <c r="K77" s="302"/>
      <c r="L77" s="37">
        <v>951</v>
      </c>
      <c r="M77" s="37">
        <v>0</v>
      </c>
      <c r="N77" s="37">
        <v>0</v>
      </c>
      <c r="O77" s="37">
        <v>951</v>
      </c>
    </row>
    <row r="78" spans="1:15" ht="9.9" customHeight="1" x14ac:dyDescent="0.3">
      <c r="A78" s="207" t="s">
        <v>1098</v>
      </c>
      <c r="B78" s="291" t="s">
        <v>336</v>
      </c>
      <c r="C78" s="292"/>
      <c r="D78" s="292"/>
      <c r="E78" s="292"/>
      <c r="F78" s="292"/>
      <c r="G78" s="301" t="s">
        <v>466</v>
      </c>
      <c r="H78" s="302"/>
      <c r="I78" s="302"/>
      <c r="J78" s="302"/>
      <c r="K78" s="302"/>
      <c r="L78" s="37">
        <v>174389.91</v>
      </c>
      <c r="M78" s="37">
        <v>0</v>
      </c>
      <c r="N78" s="37">
        <v>0</v>
      </c>
      <c r="O78" s="37">
        <v>174389.91</v>
      </c>
    </row>
    <row r="79" spans="1:15" ht="9.9" customHeight="1" x14ac:dyDescent="0.3">
      <c r="A79" s="207" t="s">
        <v>1145</v>
      </c>
      <c r="B79" s="291" t="s">
        <v>336</v>
      </c>
      <c r="C79" s="292"/>
      <c r="D79" s="292"/>
      <c r="E79" s="292"/>
      <c r="F79" s="292"/>
      <c r="G79" s="301" t="s">
        <v>1146</v>
      </c>
      <c r="H79" s="302"/>
      <c r="I79" s="302"/>
      <c r="J79" s="302"/>
      <c r="K79" s="302"/>
      <c r="L79" s="37">
        <v>412772.99</v>
      </c>
      <c r="M79" s="37">
        <v>0</v>
      </c>
      <c r="N79" s="37">
        <v>412772.99</v>
      </c>
      <c r="O79" s="37">
        <v>0</v>
      </c>
    </row>
    <row r="80" spans="1:15" ht="9.9" customHeight="1" x14ac:dyDescent="0.3">
      <c r="A80" s="207" t="s">
        <v>1099</v>
      </c>
      <c r="B80" s="291" t="s">
        <v>336</v>
      </c>
      <c r="C80" s="292"/>
      <c r="D80" s="292"/>
      <c r="E80" s="292"/>
      <c r="F80" s="292"/>
      <c r="G80" s="301" t="s">
        <v>468</v>
      </c>
      <c r="H80" s="302"/>
      <c r="I80" s="302"/>
      <c r="J80" s="302"/>
      <c r="K80" s="302"/>
      <c r="L80" s="37">
        <v>175563.74</v>
      </c>
      <c r="M80" s="37">
        <v>0</v>
      </c>
      <c r="N80" s="37">
        <v>0</v>
      </c>
      <c r="O80" s="37">
        <v>175563.74</v>
      </c>
    </row>
    <row r="81" spans="1:15" ht="9.9" customHeight="1" x14ac:dyDescent="0.3">
      <c r="A81" s="207" t="s">
        <v>1100</v>
      </c>
      <c r="B81" s="291" t="s">
        <v>336</v>
      </c>
      <c r="C81" s="292"/>
      <c r="D81" s="292"/>
      <c r="E81" s="292"/>
      <c r="F81" s="292"/>
      <c r="G81" s="301" t="s">
        <v>470</v>
      </c>
      <c r="H81" s="302"/>
      <c r="I81" s="302"/>
      <c r="J81" s="302"/>
      <c r="K81" s="302"/>
      <c r="L81" s="37">
        <v>69645.5</v>
      </c>
      <c r="M81" s="37">
        <v>0</v>
      </c>
      <c r="N81" s="37">
        <v>0</v>
      </c>
      <c r="O81" s="37">
        <v>69645.5</v>
      </c>
    </row>
    <row r="82" spans="1:15" ht="9.9" customHeight="1" x14ac:dyDescent="0.3">
      <c r="A82" s="30" t="s">
        <v>336</v>
      </c>
      <c r="B82" s="291" t="s">
        <v>336</v>
      </c>
      <c r="C82" s="292"/>
      <c r="D82" s="292"/>
      <c r="E82" s="292"/>
      <c r="F82" s="292"/>
      <c r="G82" s="31" t="s">
        <v>336</v>
      </c>
      <c r="H82" s="32"/>
      <c r="I82" s="32"/>
      <c r="J82" s="32"/>
      <c r="K82" s="32"/>
      <c r="L82" s="38"/>
      <c r="M82" s="38"/>
      <c r="N82" s="38"/>
      <c r="O82" s="38"/>
    </row>
    <row r="83" spans="1:15" ht="9.9" customHeight="1" x14ac:dyDescent="0.3">
      <c r="A83" s="206" t="s">
        <v>1101</v>
      </c>
      <c r="B83" s="291" t="s">
        <v>336</v>
      </c>
      <c r="C83" s="292"/>
      <c r="D83" s="292"/>
      <c r="E83" s="299" t="s">
        <v>1102</v>
      </c>
      <c r="F83" s="300"/>
      <c r="G83" s="300"/>
      <c r="H83" s="300"/>
      <c r="I83" s="300"/>
      <c r="J83" s="300"/>
      <c r="K83" s="300"/>
      <c r="L83" s="36">
        <v>-7994517.9100000001</v>
      </c>
      <c r="M83" s="36">
        <v>0</v>
      </c>
      <c r="N83" s="36">
        <v>24967.32</v>
      </c>
      <c r="O83" s="36">
        <v>-8019485.2300000004</v>
      </c>
    </row>
    <row r="84" spans="1:15" ht="9.9" customHeight="1" x14ac:dyDescent="0.3">
      <c r="A84" s="206" t="s">
        <v>1103</v>
      </c>
      <c r="B84" s="291" t="s">
        <v>336</v>
      </c>
      <c r="C84" s="292"/>
      <c r="D84" s="292"/>
      <c r="E84" s="292"/>
      <c r="F84" s="299" t="s">
        <v>1102</v>
      </c>
      <c r="G84" s="300"/>
      <c r="H84" s="300"/>
      <c r="I84" s="300"/>
      <c r="J84" s="300"/>
      <c r="K84" s="300"/>
      <c r="L84" s="36">
        <v>-7994517.9100000001</v>
      </c>
      <c r="M84" s="36">
        <v>0</v>
      </c>
      <c r="N84" s="36">
        <v>24967.32</v>
      </c>
      <c r="O84" s="36">
        <v>-8019485.2300000004</v>
      </c>
    </row>
    <row r="85" spans="1:15" ht="9.9" customHeight="1" x14ac:dyDescent="0.3">
      <c r="A85" s="207" t="s">
        <v>1104</v>
      </c>
      <c r="B85" s="291" t="s">
        <v>336</v>
      </c>
      <c r="C85" s="292"/>
      <c r="D85" s="292"/>
      <c r="E85" s="292"/>
      <c r="F85" s="292"/>
      <c r="G85" s="301" t="s">
        <v>479</v>
      </c>
      <c r="H85" s="302"/>
      <c r="I85" s="302"/>
      <c r="J85" s="302"/>
      <c r="K85" s="302"/>
      <c r="L85" s="37">
        <v>-65144.91</v>
      </c>
      <c r="M85" s="37">
        <v>0</v>
      </c>
      <c r="N85" s="37">
        <v>0</v>
      </c>
      <c r="O85" s="37">
        <v>-65144.91</v>
      </c>
    </row>
    <row r="86" spans="1:15" ht="9.9" customHeight="1" x14ac:dyDescent="0.3">
      <c r="A86" s="207" t="s">
        <v>1105</v>
      </c>
      <c r="B86" s="291" t="s">
        <v>336</v>
      </c>
      <c r="C86" s="292"/>
      <c r="D86" s="292"/>
      <c r="E86" s="292"/>
      <c r="F86" s="292"/>
      <c r="G86" s="301" t="s">
        <v>481</v>
      </c>
      <c r="H86" s="302"/>
      <c r="I86" s="302"/>
      <c r="J86" s="302"/>
      <c r="K86" s="302"/>
      <c r="L86" s="37">
        <v>-598309.47</v>
      </c>
      <c r="M86" s="37">
        <v>0</v>
      </c>
      <c r="N86" s="37">
        <v>13644.67</v>
      </c>
      <c r="O86" s="37">
        <v>-611954.14</v>
      </c>
    </row>
    <row r="87" spans="1:15" ht="9.9" customHeight="1" x14ac:dyDescent="0.3">
      <c r="A87" s="207" t="s">
        <v>1106</v>
      </c>
      <c r="B87" s="291" t="s">
        <v>336</v>
      </c>
      <c r="C87" s="292"/>
      <c r="D87" s="292"/>
      <c r="E87" s="292"/>
      <c r="F87" s="292"/>
      <c r="G87" s="301" t="s">
        <v>483</v>
      </c>
      <c r="H87" s="302"/>
      <c r="I87" s="302"/>
      <c r="J87" s="302"/>
      <c r="K87" s="302"/>
      <c r="L87" s="37">
        <v>-604693.34</v>
      </c>
      <c r="M87" s="37">
        <v>0</v>
      </c>
      <c r="N87" s="37">
        <v>2883.6</v>
      </c>
      <c r="O87" s="37">
        <v>-607576.93999999994</v>
      </c>
    </row>
    <row r="88" spans="1:15" ht="9.9" customHeight="1" x14ac:dyDescent="0.3">
      <c r="A88" s="207" t="s">
        <v>1107</v>
      </c>
      <c r="B88" s="291" t="s">
        <v>336</v>
      </c>
      <c r="C88" s="292"/>
      <c r="D88" s="292"/>
      <c r="E88" s="292"/>
      <c r="F88" s="292"/>
      <c r="G88" s="301" t="s">
        <v>485</v>
      </c>
      <c r="H88" s="302"/>
      <c r="I88" s="302"/>
      <c r="J88" s="302"/>
      <c r="K88" s="302"/>
      <c r="L88" s="37">
        <v>-319903.78999999998</v>
      </c>
      <c r="M88" s="37">
        <v>0</v>
      </c>
      <c r="N88" s="37">
        <v>60.13</v>
      </c>
      <c r="O88" s="37">
        <v>-319963.92</v>
      </c>
    </row>
    <row r="89" spans="1:15" ht="9.9" customHeight="1" x14ac:dyDescent="0.3">
      <c r="A89" s="207" t="s">
        <v>1108</v>
      </c>
      <c r="B89" s="291" t="s">
        <v>336</v>
      </c>
      <c r="C89" s="292"/>
      <c r="D89" s="292"/>
      <c r="E89" s="292"/>
      <c r="F89" s="292"/>
      <c r="G89" s="301" t="s">
        <v>1109</v>
      </c>
      <c r="H89" s="302"/>
      <c r="I89" s="302"/>
      <c r="J89" s="302"/>
      <c r="K89" s="302"/>
      <c r="L89" s="37">
        <v>-1072763.8799999999</v>
      </c>
      <c r="M89" s="37">
        <v>0</v>
      </c>
      <c r="N89" s="37">
        <v>530.82000000000005</v>
      </c>
      <c r="O89" s="37">
        <v>-1073294.7</v>
      </c>
    </row>
    <row r="90" spans="1:15" ht="9.9" customHeight="1" x14ac:dyDescent="0.3">
      <c r="A90" s="207" t="s">
        <v>1110</v>
      </c>
      <c r="B90" s="291" t="s">
        <v>336</v>
      </c>
      <c r="C90" s="292"/>
      <c r="D90" s="292"/>
      <c r="E90" s="292"/>
      <c r="F90" s="292"/>
      <c r="G90" s="301" t="s">
        <v>491</v>
      </c>
      <c r="H90" s="302"/>
      <c r="I90" s="302"/>
      <c r="J90" s="302"/>
      <c r="K90" s="302"/>
      <c r="L90" s="37">
        <v>-28779.03</v>
      </c>
      <c r="M90" s="37">
        <v>0</v>
      </c>
      <c r="N90" s="37">
        <v>172.04</v>
      </c>
      <c r="O90" s="37">
        <v>-28951.07</v>
      </c>
    </row>
    <row r="91" spans="1:15" ht="9.9" customHeight="1" x14ac:dyDescent="0.3">
      <c r="A91" s="207" t="s">
        <v>1111</v>
      </c>
      <c r="B91" s="291" t="s">
        <v>336</v>
      </c>
      <c r="C91" s="292"/>
      <c r="D91" s="292"/>
      <c r="E91" s="292"/>
      <c r="F91" s="292"/>
      <c r="G91" s="301" t="s">
        <v>493</v>
      </c>
      <c r="H91" s="302"/>
      <c r="I91" s="302"/>
      <c r="J91" s="302"/>
      <c r="K91" s="302"/>
      <c r="L91" s="37">
        <v>-8098.55</v>
      </c>
      <c r="M91" s="37">
        <v>0</v>
      </c>
      <c r="N91" s="37">
        <v>17.489999999999998</v>
      </c>
      <c r="O91" s="37">
        <v>-8116.04</v>
      </c>
    </row>
    <row r="92" spans="1:15" ht="9.9" customHeight="1" x14ac:dyDescent="0.3">
      <c r="A92" s="207" t="s">
        <v>1112</v>
      </c>
      <c r="B92" s="291" t="s">
        <v>336</v>
      </c>
      <c r="C92" s="292"/>
      <c r="D92" s="292"/>
      <c r="E92" s="292"/>
      <c r="F92" s="292"/>
      <c r="G92" s="301" t="s">
        <v>495</v>
      </c>
      <c r="H92" s="302"/>
      <c r="I92" s="302"/>
      <c r="J92" s="302"/>
      <c r="K92" s="302"/>
      <c r="L92" s="37">
        <v>-15000</v>
      </c>
      <c r="M92" s="37">
        <v>0</v>
      </c>
      <c r="N92" s="37">
        <v>0</v>
      </c>
      <c r="O92" s="37">
        <v>-15000</v>
      </c>
    </row>
    <row r="93" spans="1:15" ht="9.9" customHeight="1" x14ac:dyDescent="0.3">
      <c r="A93" s="207" t="s">
        <v>1113</v>
      </c>
      <c r="B93" s="291" t="s">
        <v>336</v>
      </c>
      <c r="C93" s="292"/>
      <c r="D93" s="292"/>
      <c r="E93" s="292"/>
      <c r="F93" s="292"/>
      <c r="G93" s="301" t="s">
        <v>497</v>
      </c>
      <c r="H93" s="302"/>
      <c r="I93" s="302"/>
      <c r="J93" s="302"/>
      <c r="K93" s="302"/>
      <c r="L93" s="37">
        <v>-387588.16</v>
      </c>
      <c r="M93" s="37">
        <v>0</v>
      </c>
      <c r="N93" s="37">
        <v>0</v>
      </c>
      <c r="O93" s="37">
        <v>-387588.16</v>
      </c>
    </row>
    <row r="94" spans="1:15" ht="9.9" customHeight="1" x14ac:dyDescent="0.3">
      <c r="A94" s="207" t="s">
        <v>1114</v>
      </c>
      <c r="B94" s="291" t="s">
        <v>336</v>
      </c>
      <c r="C94" s="292"/>
      <c r="D94" s="292"/>
      <c r="E94" s="292"/>
      <c r="F94" s="292"/>
      <c r="G94" s="301" t="s">
        <v>489</v>
      </c>
      <c r="H94" s="302"/>
      <c r="I94" s="302"/>
      <c r="J94" s="302"/>
      <c r="K94" s="302"/>
      <c r="L94" s="37">
        <v>-40033.85</v>
      </c>
      <c r="M94" s="37">
        <v>0</v>
      </c>
      <c r="N94" s="37">
        <v>598.54</v>
      </c>
      <c r="O94" s="37">
        <v>-40632.39</v>
      </c>
    </row>
    <row r="95" spans="1:15" ht="9.9" customHeight="1" x14ac:dyDescent="0.3">
      <c r="A95" s="207" t="s">
        <v>1115</v>
      </c>
      <c r="B95" s="291" t="s">
        <v>336</v>
      </c>
      <c r="C95" s="292"/>
      <c r="D95" s="292"/>
      <c r="E95" s="292"/>
      <c r="F95" s="292"/>
      <c r="G95" s="301" t="s">
        <v>499</v>
      </c>
      <c r="H95" s="302"/>
      <c r="I95" s="302"/>
      <c r="J95" s="302"/>
      <c r="K95" s="302"/>
      <c r="L95" s="37">
        <v>-9650</v>
      </c>
      <c r="M95" s="37">
        <v>0</v>
      </c>
      <c r="N95" s="37">
        <v>0</v>
      </c>
      <c r="O95" s="37">
        <v>-9650</v>
      </c>
    </row>
    <row r="96" spans="1:15" ht="9.9" customHeight="1" x14ac:dyDescent="0.3">
      <c r="A96" s="207" t="s">
        <v>1116</v>
      </c>
      <c r="B96" s="291" t="s">
        <v>336</v>
      </c>
      <c r="C96" s="292"/>
      <c r="D96" s="292"/>
      <c r="E96" s="292"/>
      <c r="F96" s="292"/>
      <c r="G96" s="301" t="s">
        <v>519</v>
      </c>
      <c r="H96" s="302"/>
      <c r="I96" s="302"/>
      <c r="J96" s="302"/>
      <c r="K96" s="302"/>
      <c r="L96" s="37">
        <v>-3832172.58</v>
      </c>
      <c r="M96" s="37">
        <v>0</v>
      </c>
      <c r="N96" s="37">
        <v>0</v>
      </c>
      <c r="O96" s="37">
        <v>-3832172.58</v>
      </c>
    </row>
    <row r="97" spans="1:15" ht="9.9" customHeight="1" x14ac:dyDescent="0.3">
      <c r="A97" s="207" t="s">
        <v>1117</v>
      </c>
      <c r="B97" s="291" t="s">
        <v>336</v>
      </c>
      <c r="C97" s="292"/>
      <c r="D97" s="292"/>
      <c r="E97" s="292"/>
      <c r="F97" s="292"/>
      <c r="G97" s="301" t="s">
        <v>1118</v>
      </c>
      <c r="H97" s="302"/>
      <c r="I97" s="302"/>
      <c r="J97" s="302"/>
      <c r="K97" s="302"/>
      <c r="L97" s="37">
        <v>-522223.41</v>
      </c>
      <c r="M97" s="37">
        <v>0</v>
      </c>
      <c r="N97" s="37">
        <v>0</v>
      </c>
      <c r="O97" s="37">
        <v>-522223.41</v>
      </c>
    </row>
    <row r="98" spans="1:15" ht="9.9" customHeight="1" x14ac:dyDescent="0.3">
      <c r="A98" s="207" t="s">
        <v>1119</v>
      </c>
      <c r="B98" s="291" t="s">
        <v>336</v>
      </c>
      <c r="C98" s="292"/>
      <c r="D98" s="292"/>
      <c r="E98" s="292"/>
      <c r="F98" s="292"/>
      <c r="G98" s="301" t="s">
        <v>1120</v>
      </c>
      <c r="H98" s="302"/>
      <c r="I98" s="302"/>
      <c r="J98" s="302"/>
      <c r="K98" s="302"/>
      <c r="L98" s="37">
        <v>-951</v>
      </c>
      <c r="M98" s="37">
        <v>0</v>
      </c>
      <c r="N98" s="37">
        <v>0</v>
      </c>
      <c r="O98" s="37">
        <v>-951</v>
      </c>
    </row>
    <row r="99" spans="1:15" ht="9.9" customHeight="1" x14ac:dyDescent="0.3">
      <c r="A99" s="207" t="s">
        <v>1121</v>
      </c>
      <c r="B99" s="291" t="s">
        <v>336</v>
      </c>
      <c r="C99" s="292"/>
      <c r="D99" s="292"/>
      <c r="E99" s="292"/>
      <c r="F99" s="292"/>
      <c r="G99" s="301" t="s">
        <v>1122</v>
      </c>
      <c r="H99" s="302"/>
      <c r="I99" s="302"/>
      <c r="J99" s="302"/>
      <c r="K99" s="302"/>
      <c r="L99" s="37">
        <v>-314351.96999999997</v>
      </c>
      <c r="M99" s="37">
        <v>0</v>
      </c>
      <c r="N99" s="37">
        <v>0</v>
      </c>
      <c r="O99" s="37">
        <v>-314351.96999999997</v>
      </c>
    </row>
    <row r="100" spans="1:15" ht="9.9" customHeight="1" x14ac:dyDescent="0.3">
      <c r="A100" s="207" t="s">
        <v>1123</v>
      </c>
      <c r="B100" s="291" t="s">
        <v>336</v>
      </c>
      <c r="C100" s="292"/>
      <c r="D100" s="292"/>
      <c r="E100" s="292"/>
      <c r="F100" s="292"/>
      <c r="G100" s="301" t="s">
        <v>521</v>
      </c>
      <c r="H100" s="302"/>
      <c r="I100" s="302"/>
      <c r="J100" s="302"/>
      <c r="K100" s="302"/>
      <c r="L100" s="37">
        <v>-155467.35</v>
      </c>
      <c r="M100" s="37">
        <v>0</v>
      </c>
      <c r="N100" s="37">
        <v>2962.24</v>
      </c>
      <c r="O100" s="37">
        <v>-158429.59</v>
      </c>
    </row>
    <row r="101" spans="1:15" ht="9.9" customHeight="1" x14ac:dyDescent="0.3">
      <c r="A101" s="207" t="s">
        <v>1124</v>
      </c>
      <c r="B101" s="291" t="s">
        <v>336</v>
      </c>
      <c r="C101" s="292"/>
      <c r="D101" s="292"/>
      <c r="E101" s="292"/>
      <c r="F101" s="292"/>
      <c r="G101" s="301" t="s">
        <v>523</v>
      </c>
      <c r="H101" s="302"/>
      <c r="I101" s="302"/>
      <c r="J101" s="302"/>
      <c r="K101" s="302"/>
      <c r="L101" s="37">
        <v>-16065.29</v>
      </c>
      <c r="M101" s="37">
        <v>0</v>
      </c>
      <c r="N101" s="37">
        <v>2982.18</v>
      </c>
      <c r="O101" s="37">
        <v>-19047.47</v>
      </c>
    </row>
    <row r="102" spans="1:15" ht="9.9" customHeight="1" x14ac:dyDescent="0.3">
      <c r="A102" s="207" t="s">
        <v>1125</v>
      </c>
      <c r="B102" s="291" t="s">
        <v>336</v>
      </c>
      <c r="C102" s="292"/>
      <c r="D102" s="292"/>
      <c r="E102" s="292"/>
      <c r="F102" s="292"/>
      <c r="G102" s="301" t="s">
        <v>525</v>
      </c>
      <c r="H102" s="302"/>
      <c r="I102" s="302"/>
      <c r="J102" s="302"/>
      <c r="K102" s="302"/>
      <c r="L102" s="37">
        <v>-3321.33</v>
      </c>
      <c r="M102" s="37">
        <v>0</v>
      </c>
      <c r="N102" s="37">
        <v>1115.6099999999999</v>
      </c>
      <c r="O102" s="37">
        <v>-4436.9399999999996</v>
      </c>
    </row>
    <row r="103" spans="1:15" ht="9.9" customHeight="1" x14ac:dyDescent="0.3">
      <c r="A103" s="30" t="s">
        <v>336</v>
      </c>
      <c r="B103" s="291" t="s">
        <v>336</v>
      </c>
      <c r="C103" s="292"/>
      <c r="D103" s="292"/>
      <c r="E103" s="292"/>
      <c r="F103" s="292"/>
      <c r="G103" s="31" t="s">
        <v>336</v>
      </c>
      <c r="H103" s="32"/>
      <c r="I103" s="32"/>
      <c r="J103" s="32"/>
      <c r="K103" s="32"/>
      <c r="L103" s="38"/>
      <c r="M103" s="38"/>
      <c r="N103" s="38"/>
      <c r="O103" s="38"/>
    </row>
    <row r="104" spans="1:15" ht="9.9" customHeight="1" x14ac:dyDescent="0.3">
      <c r="A104" s="206" t="s">
        <v>1126</v>
      </c>
      <c r="B104" s="291" t="s">
        <v>336</v>
      </c>
      <c r="C104" s="292"/>
      <c r="D104" s="292"/>
      <c r="E104" s="299" t="s">
        <v>527</v>
      </c>
      <c r="F104" s="300"/>
      <c r="G104" s="300"/>
      <c r="H104" s="300"/>
      <c r="I104" s="300"/>
      <c r="J104" s="300"/>
      <c r="K104" s="300"/>
      <c r="L104" s="36">
        <v>184777.89</v>
      </c>
      <c r="M104" s="36">
        <v>0</v>
      </c>
      <c r="N104" s="36">
        <v>0</v>
      </c>
      <c r="O104" s="36">
        <v>184777.89</v>
      </c>
    </row>
    <row r="105" spans="1:15" ht="9.9" customHeight="1" x14ac:dyDescent="0.3">
      <c r="A105" s="206" t="s">
        <v>1127</v>
      </c>
      <c r="B105" s="291" t="s">
        <v>336</v>
      </c>
      <c r="C105" s="292"/>
      <c r="D105" s="292"/>
      <c r="E105" s="292"/>
      <c r="F105" s="299" t="s">
        <v>527</v>
      </c>
      <c r="G105" s="300"/>
      <c r="H105" s="300"/>
      <c r="I105" s="300"/>
      <c r="J105" s="300"/>
      <c r="K105" s="300"/>
      <c r="L105" s="36">
        <v>184777.89</v>
      </c>
      <c r="M105" s="36">
        <v>0</v>
      </c>
      <c r="N105" s="36">
        <v>0</v>
      </c>
      <c r="O105" s="36">
        <v>184777.89</v>
      </c>
    </row>
    <row r="106" spans="1:15" ht="9.9" customHeight="1" x14ac:dyDescent="0.3">
      <c r="A106" s="207" t="s">
        <v>1128</v>
      </c>
      <c r="B106" s="291" t="s">
        <v>336</v>
      </c>
      <c r="C106" s="292"/>
      <c r="D106" s="292"/>
      <c r="E106" s="292"/>
      <c r="F106" s="292"/>
      <c r="G106" s="301" t="s">
        <v>532</v>
      </c>
      <c r="H106" s="302"/>
      <c r="I106" s="302"/>
      <c r="J106" s="302"/>
      <c r="K106" s="302"/>
      <c r="L106" s="37">
        <v>1126</v>
      </c>
      <c r="M106" s="37">
        <v>0</v>
      </c>
      <c r="N106" s="37">
        <v>0</v>
      </c>
      <c r="O106" s="37">
        <v>1126</v>
      </c>
    </row>
    <row r="107" spans="1:15" ht="9.9" customHeight="1" x14ac:dyDescent="0.3">
      <c r="A107" s="207" t="s">
        <v>1129</v>
      </c>
      <c r="B107" s="291" t="s">
        <v>336</v>
      </c>
      <c r="C107" s="292"/>
      <c r="D107" s="292"/>
      <c r="E107" s="292"/>
      <c r="F107" s="292"/>
      <c r="G107" s="301" t="s">
        <v>530</v>
      </c>
      <c r="H107" s="302"/>
      <c r="I107" s="302"/>
      <c r="J107" s="302"/>
      <c r="K107" s="302"/>
      <c r="L107" s="37">
        <v>183651.89</v>
      </c>
      <c r="M107" s="37">
        <v>0</v>
      </c>
      <c r="N107" s="37">
        <v>0</v>
      </c>
      <c r="O107" s="37">
        <v>183651.89</v>
      </c>
    </row>
    <row r="108" spans="1:15" ht="9.9" customHeight="1" x14ac:dyDescent="0.3">
      <c r="A108" s="30" t="s">
        <v>336</v>
      </c>
      <c r="B108" s="291" t="s">
        <v>336</v>
      </c>
      <c r="C108" s="292"/>
      <c r="D108" s="292"/>
      <c r="E108" s="292"/>
      <c r="F108" s="292"/>
      <c r="G108" s="31" t="s">
        <v>336</v>
      </c>
      <c r="H108" s="32"/>
      <c r="I108" s="32"/>
      <c r="J108" s="32"/>
      <c r="K108" s="32"/>
      <c r="L108" s="38"/>
      <c r="M108" s="38"/>
      <c r="N108" s="38"/>
      <c r="O108" s="38"/>
    </row>
    <row r="109" spans="1:15" ht="9.9" customHeight="1" x14ac:dyDescent="0.3">
      <c r="A109" s="206" t="s">
        <v>1130</v>
      </c>
      <c r="B109" s="291" t="s">
        <v>336</v>
      </c>
      <c r="C109" s="292"/>
      <c r="D109" s="292"/>
      <c r="E109" s="299" t="s">
        <v>1131</v>
      </c>
      <c r="F109" s="300"/>
      <c r="G109" s="300"/>
      <c r="H109" s="300"/>
      <c r="I109" s="300"/>
      <c r="J109" s="300"/>
      <c r="K109" s="300"/>
      <c r="L109" s="36">
        <v>-170068.68</v>
      </c>
      <c r="M109" s="36">
        <v>0</v>
      </c>
      <c r="N109" s="36">
        <v>1175.8599999999999</v>
      </c>
      <c r="O109" s="36">
        <v>-171244.54</v>
      </c>
    </row>
    <row r="110" spans="1:15" ht="9.9" customHeight="1" x14ac:dyDescent="0.3">
      <c r="A110" s="206" t="s">
        <v>1132</v>
      </c>
      <c r="B110" s="291" t="s">
        <v>336</v>
      </c>
      <c r="C110" s="292"/>
      <c r="D110" s="292"/>
      <c r="E110" s="292"/>
      <c r="F110" s="299" t="s">
        <v>1131</v>
      </c>
      <c r="G110" s="300"/>
      <c r="H110" s="300"/>
      <c r="I110" s="300"/>
      <c r="J110" s="300"/>
      <c r="K110" s="300"/>
      <c r="L110" s="36">
        <v>-170068.68</v>
      </c>
      <c r="M110" s="36">
        <v>0</v>
      </c>
      <c r="N110" s="36">
        <v>1175.8599999999999</v>
      </c>
      <c r="O110" s="36">
        <v>-171244.54</v>
      </c>
    </row>
    <row r="111" spans="1:15" ht="9.9" customHeight="1" x14ac:dyDescent="0.3">
      <c r="A111" s="207" t="s">
        <v>1133</v>
      </c>
      <c r="B111" s="291" t="s">
        <v>336</v>
      </c>
      <c r="C111" s="292"/>
      <c r="D111" s="292"/>
      <c r="E111" s="292"/>
      <c r="F111" s="292"/>
      <c r="G111" s="301" t="s">
        <v>538</v>
      </c>
      <c r="H111" s="302"/>
      <c r="I111" s="302"/>
      <c r="J111" s="302"/>
      <c r="K111" s="302"/>
      <c r="L111" s="37">
        <v>-168942.68</v>
      </c>
      <c r="M111" s="37">
        <v>0</v>
      </c>
      <c r="N111" s="37">
        <v>1175.8599999999999</v>
      </c>
      <c r="O111" s="37">
        <v>-170118.54</v>
      </c>
    </row>
    <row r="112" spans="1:15" ht="9.9" customHeight="1" x14ac:dyDescent="0.3">
      <c r="A112" s="207" t="s">
        <v>1134</v>
      </c>
      <c r="B112" s="291" t="s">
        <v>336</v>
      </c>
      <c r="C112" s="292"/>
      <c r="D112" s="292"/>
      <c r="E112" s="292"/>
      <c r="F112" s="292"/>
      <c r="G112" s="301" t="s">
        <v>542</v>
      </c>
      <c r="H112" s="302"/>
      <c r="I112" s="302"/>
      <c r="J112" s="302"/>
      <c r="K112" s="302"/>
      <c r="L112" s="37">
        <v>-1126</v>
      </c>
      <c r="M112" s="37">
        <v>0</v>
      </c>
      <c r="N112" s="37">
        <v>0</v>
      </c>
      <c r="O112" s="37">
        <v>-1126</v>
      </c>
    </row>
    <row r="113" spans="1:15" ht="9.9" customHeight="1" x14ac:dyDescent="0.3">
      <c r="A113" s="30" t="s">
        <v>336</v>
      </c>
      <c r="B113" s="291" t="s">
        <v>336</v>
      </c>
      <c r="C113" s="292"/>
      <c r="D113" s="292"/>
      <c r="E113" s="292"/>
      <c r="F113" s="292"/>
      <c r="G113" s="31" t="s">
        <v>336</v>
      </c>
      <c r="H113" s="32"/>
      <c r="I113" s="32"/>
      <c r="J113" s="32"/>
      <c r="K113" s="32"/>
      <c r="L113" s="38"/>
      <c r="M113" s="38"/>
      <c r="N113" s="38"/>
      <c r="O113" s="38"/>
    </row>
    <row r="114" spans="1:15" ht="9.9" customHeight="1" x14ac:dyDescent="0.3">
      <c r="A114" s="206" t="s">
        <v>420</v>
      </c>
      <c r="B114" s="291" t="s">
        <v>336</v>
      </c>
      <c r="C114" s="292"/>
      <c r="D114" s="292"/>
      <c r="E114" s="299" t="s">
        <v>421</v>
      </c>
      <c r="F114" s="300"/>
      <c r="G114" s="300"/>
      <c r="H114" s="300"/>
      <c r="I114" s="300"/>
      <c r="J114" s="300"/>
      <c r="K114" s="300"/>
      <c r="L114" s="36">
        <v>18339182.100000001</v>
      </c>
      <c r="M114" s="36">
        <v>414731.99</v>
      </c>
      <c r="N114" s="36">
        <v>0</v>
      </c>
      <c r="O114" s="36">
        <v>18753914.09</v>
      </c>
    </row>
    <row r="115" spans="1:15" ht="9.9" customHeight="1" x14ac:dyDescent="0.3">
      <c r="A115" s="206" t="s">
        <v>422</v>
      </c>
      <c r="B115" s="291" t="s">
        <v>336</v>
      </c>
      <c r="C115" s="292"/>
      <c r="D115" s="292"/>
      <c r="E115" s="292"/>
      <c r="F115" s="299" t="s">
        <v>421</v>
      </c>
      <c r="G115" s="300"/>
      <c r="H115" s="300"/>
      <c r="I115" s="300"/>
      <c r="J115" s="300"/>
      <c r="K115" s="300"/>
      <c r="L115" s="36">
        <v>18339182.100000001</v>
      </c>
      <c r="M115" s="36">
        <v>414731.99</v>
      </c>
      <c r="N115" s="36">
        <v>0</v>
      </c>
      <c r="O115" s="36">
        <v>18753914.09</v>
      </c>
    </row>
    <row r="116" spans="1:15" ht="9.9" customHeight="1" x14ac:dyDescent="0.3">
      <c r="A116" s="207" t="s">
        <v>423</v>
      </c>
      <c r="B116" s="291" t="s">
        <v>336</v>
      </c>
      <c r="C116" s="292"/>
      <c r="D116" s="292"/>
      <c r="E116" s="292"/>
      <c r="F116" s="292"/>
      <c r="G116" s="301" t="s">
        <v>424</v>
      </c>
      <c r="H116" s="302"/>
      <c r="I116" s="302"/>
      <c r="J116" s="302"/>
      <c r="K116" s="302"/>
      <c r="L116" s="37">
        <v>437481.2</v>
      </c>
      <c r="M116" s="37">
        <v>0</v>
      </c>
      <c r="N116" s="37">
        <v>0</v>
      </c>
      <c r="O116" s="37">
        <v>437481.2</v>
      </c>
    </row>
    <row r="117" spans="1:15" ht="9.9" customHeight="1" x14ac:dyDescent="0.3">
      <c r="A117" s="207" t="s">
        <v>425</v>
      </c>
      <c r="B117" s="291" t="s">
        <v>336</v>
      </c>
      <c r="C117" s="292"/>
      <c r="D117" s="292"/>
      <c r="E117" s="292"/>
      <c r="F117" s="292"/>
      <c r="G117" s="301" t="s">
        <v>426</v>
      </c>
      <c r="H117" s="302"/>
      <c r="I117" s="302"/>
      <c r="J117" s="302"/>
      <c r="K117" s="302"/>
      <c r="L117" s="37">
        <v>5905.13</v>
      </c>
      <c r="M117" s="37">
        <v>0</v>
      </c>
      <c r="N117" s="37">
        <v>0</v>
      </c>
      <c r="O117" s="37">
        <v>5905.13</v>
      </c>
    </row>
    <row r="118" spans="1:15" ht="9.9" customHeight="1" x14ac:dyDescent="0.3">
      <c r="A118" s="207" t="s">
        <v>427</v>
      </c>
      <c r="B118" s="291" t="s">
        <v>336</v>
      </c>
      <c r="C118" s="292"/>
      <c r="D118" s="292"/>
      <c r="E118" s="292"/>
      <c r="F118" s="292"/>
      <c r="G118" s="301" t="s">
        <v>428</v>
      </c>
      <c r="H118" s="302"/>
      <c r="I118" s="302"/>
      <c r="J118" s="302"/>
      <c r="K118" s="302"/>
      <c r="L118" s="37">
        <v>520643.83</v>
      </c>
      <c r="M118" s="37">
        <v>0</v>
      </c>
      <c r="N118" s="37">
        <v>0</v>
      </c>
      <c r="O118" s="37">
        <v>520643.83</v>
      </c>
    </row>
    <row r="119" spans="1:15" ht="9.9" customHeight="1" x14ac:dyDescent="0.3">
      <c r="A119" s="207" t="s">
        <v>429</v>
      </c>
      <c r="B119" s="291" t="s">
        <v>336</v>
      </c>
      <c r="C119" s="292"/>
      <c r="D119" s="292"/>
      <c r="E119" s="292"/>
      <c r="F119" s="292"/>
      <c r="G119" s="301" t="s">
        <v>430</v>
      </c>
      <c r="H119" s="302"/>
      <c r="I119" s="302"/>
      <c r="J119" s="302"/>
      <c r="K119" s="302"/>
      <c r="L119" s="37">
        <v>151939.06</v>
      </c>
      <c r="M119" s="37">
        <v>1959</v>
      </c>
      <c r="N119" s="37">
        <v>0</v>
      </c>
      <c r="O119" s="37">
        <v>153898.06</v>
      </c>
    </row>
    <row r="120" spans="1:15" ht="9.9" customHeight="1" x14ac:dyDescent="0.3">
      <c r="A120" s="207" t="s">
        <v>431</v>
      </c>
      <c r="B120" s="291" t="s">
        <v>336</v>
      </c>
      <c r="C120" s="292"/>
      <c r="D120" s="292"/>
      <c r="E120" s="292"/>
      <c r="F120" s="292"/>
      <c r="G120" s="301" t="s">
        <v>432</v>
      </c>
      <c r="H120" s="302"/>
      <c r="I120" s="302"/>
      <c r="J120" s="302"/>
      <c r="K120" s="302"/>
      <c r="L120" s="37">
        <v>190246.39999999999</v>
      </c>
      <c r="M120" s="37">
        <v>0</v>
      </c>
      <c r="N120" s="37">
        <v>0</v>
      </c>
      <c r="O120" s="37">
        <v>190246.39999999999</v>
      </c>
    </row>
    <row r="121" spans="1:15" ht="9.9" customHeight="1" x14ac:dyDescent="0.3">
      <c r="A121" s="207" t="s">
        <v>433</v>
      </c>
      <c r="B121" s="291" t="s">
        <v>336</v>
      </c>
      <c r="C121" s="292"/>
      <c r="D121" s="292"/>
      <c r="E121" s="292"/>
      <c r="F121" s="292"/>
      <c r="G121" s="301" t="s">
        <v>434</v>
      </c>
      <c r="H121" s="302"/>
      <c r="I121" s="302"/>
      <c r="J121" s="302"/>
      <c r="K121" s="302"/>
      <c r="L121" s="37">
        <v>586566.87</v>
      </c>
      <c r="M121" s="37">
        <v>0</v>
      </c>
      <c r="N121" s="37">
        <v>0</v>
      </c>
      <c r="O121" s="37">
        <v>586566.87</v>
      </c>
    </row>
    <row r="122" spans="1:15" ht="9.9" customHeight="1" x14ac:dyDescent="0.3">
      <c r="A122" s="207" t="s">
        <v>435</v>
      </c>
      <c r="B122" s="291" t="s">
        <v>336</v>
      </c>
      <c r="C122" s="292"/>
      <c r="D122" s="292"/>
      <c r="E122" s="292"/>
      <c r="F122" s="292"/>
      <c r="G122" s="301" t="s">
        <v>436</v>
      </c>
      <c r="H122" s="302"/>
      <c r="I122" s="302"/>
      <c r="J122" s="302"/>
      <c r="K122" s="302"/>
      <c r="L122" s="37">
        <v>791063.33</v>
      </c>
      <c r="M122" s="37">
        <v>0</v>
      </c>
      <c r="N122" s="37">
        <v>0</v>
      </c>
      <c r="O122" s="37">
        <v>791063.33</v>
      </c>
    </row>
    <row r="123" spans="1:15" ht="9.9" customHeight="1" x14ac:dyDescent="0.3">
      <c r="A123" s="207" t="s">
        <v>437</v>
      </c>
      <c r="B123" s="291" t="s">
        <v>336</v>
      </c>
      <c r="C123" s="292"/>
      <c r="D123" s="292"/>
      <c r="E123" s="292"/>
      <c r="F123" s="292"/>
      <c r="G123" s="301" t="s">
        <v>438</v>
      </c>
      <c r="H123" s="302"/>
      <c r="I123" s="302"/>
      <c r="J123" s="302"/>
      <c r="K123" s="302"/>
      <c r="L123" s="37">
        <v>6500.74</v>
      </c>
      <c r="M123" s="37">
        <v>0</v>
      </c>
      <c r="N123" s="37">
        <v>0</v>
      </c>
      <c r="O123" s="37">
        <v>6500.74</v>
      </c>
    </row>
    <row r="124" spans="1:15" ht="9.9" customHeight="1" x14ac:dyDescent="0.3">
      <c r="A124" s="207" t="s">
        <v>439</v>
      </c>
      <c r="B124" s="291" t="s">
        <v>336</v>
      </c>
      <c r="C124" s="292"/>
      <c r="D124" s="292"/>
      <c r="E124" s="292"/>
      <c r="F124" s="292"/>
      <c r="G124" s="301" t="s">
        <v>440</v>
      </c>
      <c r="H124" s="302"/>
      <c r="I124" s="302"/>
      <c r="J124" s="302"/>
      <c r="K124" s="302"/>
      <c r="L124" s="37">
        <v>39721.379999999997</v>
      </c>
      <c r="M124" s="37">
        <v>0</v>
      </c>
      <c r="N124" s="37">
        <v>0</v>
      </c>
      <c r="O124" s="37">
        <v>39721.379999999997</v>
      </c>
    </row>
    <row r="125" spans="1:15" ht="9.9" customHeight="1" x14ac:dyDescent="0.3">
      <c r="A125" s="207" t="s">
        <v>441</v>
      </c>
      <c r="B125" s="291" t="s">
        <v>336</v>
      </c>
      <c r="C125" s="292"/>
      <c r="D125" s="292"/>
      <c r="E125" s="292"/>
      <c r="F125" s="292"/>
      <c r="G125" s="301" t="s">
        <v>442</v>
      </c>
      <c r="H125" s="302"/>
      <c r="I125" s="302"/>
      <c r="J125" s="302"/>
      <c r="K125" s="302"/>
      <c r="L125" s="37">
        <v>140843</v>
      </c>
      <c r="M125" s="37">
        <v>0</v>
      </c>
      <c r="N125" s="37">
        <v>0</v>
      </c>
      <c r="O125" s="37">
        <v>140843</v>
      </c>
    </row>
    <row r="126" spans="1:15" ht="9.9" customHeight="1" x14ac:dyDescent="0.3">
      <c r="A126" s="207" t="s">
        <v>443</v>
      </c>
      <c r="B126" s="291" t="s">
        <v>336</v>
      </c>
      <c r="C126" s="292"/>
      <c r="D126" s="292"/>
      <c r="E126" s="292"/>
      <c r="F126" s="292"/>
      <c r="G126" s="301" t="s">
        <v>444</v>
      </c>
      <c r="H126" s="302"/>
      <c r="I126" s="302"/>
      <c r="J126" s="302"/>
      <c r="K126" s="302"/>
      <c r="L126" s="37">
        <v>110528.97</v>
      </c>
      <c r="M126" s="37">
        <v>0</v>
      </c>
      <c r="N126" s="37">
        <v>0</v>
      </c>
      <c r="O126" s="37">
        <v>110528.97</v>
      </c>
    </row>
    <row r="127" spans="1:15" ht="9.9" customHeight="1" x14ac:dyDescent="0.3">
      <c r="A127" s="207" t="s">
        <v>445</v>
      </c>
      <c r="B127" s="291" t="s">
        <v>336</v>
      </c>
      <c r="C127" s="292"/>
      <c r="D127" s="292"/>
      <c r="E127" s="292"/>
      <c r="F127" s="292"/>
      <c r="G127" s="301" t="s">
        <v>446</v>
      </c>
      <c r="H127" s="302"/>
      <c r="I127" s="302"/>
      <c r="J127" s="302"/>
      <c r="K127" s="302"/>
      <c r="L127" s="37">
        <v>31828.44</v>
      </c>
      <c r="M127" s="37">
        <v>0</v>
      </c>
      <c r="N127" s="37">
        <v>0</v>
      </c>
      <c r="O127" s="37">
        <v>31828.44</v>
      </c>
    </row>
    <row r="128" spans="1:15" ht="9.9" customHeight="1" x14ac:dyDescent="0.3">
      <c r="A128" s="207" t="s">
        <v>447</v>
      </c>
      <c r="B128" s="291" t="s">
        <v>336</v>
      </c>
      <c r="C128" s="292"/>
      <c r="D128" s="292"/>
      <c r="E128" s="292"/>
      <c r="F128" s="292"/>
      <c r="G128" s="301" t="s">
        <v>448</v>
      </c>
      <c r="H128" s="302"/>
      <c r="I128" s="302"/>
      <c r="J128" s="302"/>
      <c r="K128" s="302"/>
      <c r="L128" s="37">
        <v>525406.35</v>
      </c>
      <c r="M128" s="37">
        <v>0</v>
      </c>
      <c r="N128" s="37">
        <v>0</v>
      </c>
      <c r="O128" s="37">
        <v>525406.35</v>
      </c>
    </row>
    <row r="129" spans="1:15" ht="9.9" customHeight="1" x14ac:dyDescent="0.3">
      <c r="A129" s="207" t="s">
        <v>449</v>
      </c>
      <c r="B129" s="291" t="s">
        <v>336</v>
      </c>
      <c r="C129" s="292"/>
      <c r="D129" s="292"/>
      <c r="E129" s="292"/>
      <c r="F129" s="292"/>
      <c r="G129" s="301" t="s">
        <v>450</v>
      </c>
      <c r="H129" s="302"/>
      <c r="I129" s="302"/>
      <c r="J129" s="302"/>
      <c r="K129" s="302"/>
      <c r="L129" s="37">
        <v>9021.5</v>
      </c>
      <c r="M129" s="37">
        <v>0</v>
      </c>
      <c r="N129" s="37">
        <v>0</v>
      </c>
      <c r="O129" s="37">
        <v>9021.5</v>
      </c>
    </row>
    <row r="130" spans="1:15" ht="9.9" customHeight="1" x14ac:dyDescent="0.3">
      <c r="A130" s="207" t="s">
        <v>451</v>
      </c>
      <c r="B130" s="291" t="s">
        <v>336</v>
      </c>
      <c r="C130" s="292"/>
      <c r="D130" s="292"/>
      <c r="E130" s="292"/>
      <c r="F130" s="292"/>
      <c r="G130" s="301" t="s">
        <v>452</v>
      </c>
      <c r="H130" s="302"/>
      <c r="I130" s="302"/>
      <c r="J130" s="302"/>
      <c r="K130" s="302"/>
      <c r="L130" s="37">
        <v>2345610.4500000002</v>
      </c>
      <c r="M130" s="37">
        <v>0</v>
      </c>
      <c r="N130" s="37">
        <v>0</v>
      </c>
      <c r="O130" s="37">
        <v>2345610.4500000002</v>
      </c>
    </row>
    <row r="131" spans="1:15" ht="9.9" customHeight="1" x14ac:dyDescent="0.3">
      <c r="A131" s="207" t="s">
        <v>453</v>
      </c>
      <c r="B131" s="291" t="s">
        <v>336</v>
      </c>
      <c r="C131" s="292"/>
      <c r="D131" s="292"/>
      <c r="E131" s="292"/>
      <c r="F131" s="292"/>
      <c r="G131" s="301" t="s">
        <v>454</v>
      </c>
      <c r="H131" s="302"/>
      <c r="I131" s="302"/>
      <c r="J131" s="302"/>
      <c r="K131" s="302"/>
      <c r="L131" s="37">
        <v>5209890.3499999996</v>
      </c>
      <c r="M131" s="37">
        <v>0</v>
      </c>
      <c r="N131" s="37">
        <v>0</v>
      </c>
      <c r="O131" s="37">
        <v>5209890.3499999996</v>
      </c>
    </row>
    <row r="132" spans="1:15" ht="9.9" customHeight="1" x14ac:dyDescent="0.3">
      <c r="A132" s="207" t="s">
        <v>455</v>
      </c>
      <c r="B132" s="291" t="s">
        <v>336</v>
      </c>
      <c r="C132" s="292"/>
      <c r="D132" s="292"/>
      <c r="E132" s="292"/>
      <c r="F132" s="292"/>
      <c r="G132" s="301" t="s">
        <v>456</v>
      </c>
      <c r="H132" s="302"/>
      <c r="I132" s="302"/>
      <c r="J132" s="302"/>
      <c r="K132" s="302"/>
      <c r="L132" s="37">
        <v>1212299.67</v>
      </c>
      <c r="M132" s="37">
        <v>0</v>
      </c>
      <c r="N132" s="37">
        <v>0</v>
      </c>
      <c r="O132" s="37">
        <v>1212299.67</v>
      </c>
    </row>
    <row r="133" spans="1:15" ht="9.9" customHeight="1" x14ac:dyDescent="0.3">
      <c r="A133" s="207" t="s">
        <v>457</v>
      </c>
      <c r="B133" s="291" t="s">
        <v>336</v>
      </c>
      <c r="C133" s="292"/>
      <c r="D133" s="292"/>
      <c r="E133" s="292"/>
      <c r="F133" s="292"/>
      <c r="G133" s="301" t="s">
        <v>458</v>
      </c>
      <c r="H133" s="302"/>
      <c r="I133" s="302"/>
      <c r="J133" s="302"/>
      <c r="K133" s="302"/>
      <c r="L133" s="37">
        <v>5297950.66</v>
      </c>
      <c r="M133" s="37">
        <v>0</v>
      </c>
      <c r="N133" s="37">
        <v>0</v>
      </c>
      <c r="O133" s="37">
        <v>5297950.66</v>
      </c>
    </row>
    <row r="134" spans="1:15" ht="9.9" customHeight="1" x14ac:dyDescent="0.3">
      <c r="A134" s="207" t="s">
        <v>459</v>
      </c>
      <c r="B134" s="291" t="s">
        <v>336</v>
      </c>
      <c r="C134" s="292"/>
      <c r="D134" s="292"/>
      <c r="E134" s="292"/>
      <c r="F134" s="292"/>
      <c r="G134" s="301" t="s">
        <v>460</v>
      </c>
      <c r="H134" s="302"/>
      <c r="I134" s="302"/>
      <c r="J134" s="302"/>
      <c r="K134" s="302"/>
      <c r="L134" s="37">
        <v>263138.71999999997</v>
      </c>
      <c r="M134" s="37">
        <v>0</v>
      </c>
      <c r="N134" s="37">
        <v>0</v>
      </c>
      <c r="O134" s="37">
        <v>263138.71999999997</v>
      </c>
    </row>
    <row r="135" spans="1:15" ht="18.899999999999999" customHeight="1" x14ac:dyDescent="0.3">
      <c r="A135" s="207" t="s">
        <v>461</v>
      </c>
      <c r="B135" s="291" t="s">
        <v>336</v>
      </c>
      <c r="C135" s="292"/>
      <c r="D135" s="292"/>
      <c r="E135" s="292"/>
      <c r="F135" s="292"/>
      <c r="G135" s="301" t="s">
        <v>462</v>
      </c>
      <c r="H135" s="302"/>
      <c r="I135" s="302"/>
      <c r="J135" s="302"/>
      <c r="K135" s="302"/>
      <c r="L135" s="37">
        <v>462596.05</v>
      </c>
      <c r="M135" s="37">
        <v>412772.99</v>
      </c>
      <c r="N135" s="37">
        <v>0</v>
      </c>
      <c r="O135" s="37">
        <v>875369.04</v>
      </c>
    </row>
    <row r="136" spans="1:15" ht="9.9" customHeight="1" x14ac:dyDescent="0.3">
      <c r="A136" s="30" t="s">
        <v>336</v>
      </c>
      <c r="B136" s="307" t="s">
        <v>336</v>
      </c>
      <c r="C136" s="308"/>
      <c r="D136" s="308"/>
      <c r="E136" s="308"/>
      <c r="F136" s="308"/>
      <c r="G136" s="278" t="s">
        <v>336</v>
      </c>
      <c r="H136" s="279"/>
      <c r="I136" s="279"/>
      <c r="J136" s="279"/>
      <c r="K136" s="279"/>
      <c r="L136" s="290"/>
      <c r="M136" s="290"/>
      <c r="N136" s="290"/>
      <c r="O136" s="290"/>
    </row>
    <row r="137" spans="1:15" ht="9.9" customHeight="1" x14ac:dyDescent="0.3">
      <c r="A137" s="206" t="s">
        <v>475</v>
      </c>
      <c r="B137" s="291" t="s">
        <v>336</v>
      </c>
      <c r="C137" s="292"/>
      <c r="D137" s="292"/>
      <c r="E137" s="299" t="s">
        <v>476</v>
      </c>
      <c r="F137" s="300"/>
      <c r="G137" s="300"/>
      <c r="H137" s="300"/>
      <c r="I137" s="300"/>
      <c r="J137" s="300"/>
      <c r="K137" s="300"/>
      <c r="L137" s="36">
        <v>-16860089.73</v>
      </c>
      <c r="M137" s="36">
        <v>0</v>
      </c>
      <c r="N137" s="36">
        <v>90141.8</v>
      </c>
      <c r="O137" s="36">
        <v>-16950231.530000001</v>
      </c>
    </row>
    <row r="138" spans="1:15" ht="9.9" customHeight="1" x14ac:dyDescent="0.3">
      <c r="A138" s="206" t="s">
        <v>477</v>
      </c>
      <c r="B138" s="291" t="s">
        <v>336</v>
      </c>
      <c r="C138" s="292"/>
      <c r="D138" s="292"/>
      <c r="E138" s="292"/>
      <c r="F138" s="299" t="s">
        <v>476</v>
      </c>
      <c r="G138" s="300"/>
      <c r="H138" s="300"/>
      <c r="I138" s="300"/>
      <c r="J138" s="300"/>
      <c r="K138" s="300"/>
      <c r="L138" s="36">
        <v>-16860089.73</v>
      </c>
      <c r="M138" s="36">
        <v>0</v>
      </c>
      <c r="N138" s="36">
        <v>90141.8</v>
      </c>
      <c r="O138" s="36">
        <v>-16950231.530000001</v>
      </c>
    </row>
    <row r="139" spans="1:15" ht="9.9" customHeight="1" x14ac:dyDescent="0.3">
      <c r="A139" s="207" t="s">
        <v>478</v>
      </c>
      <c r="B139" s="291" t="s">
        <v>336</v>
      </c>
      <c r="C139" s="292"/>
      <c r="D139" s="292"/>
      <c r="E139" s="292"/>
      <c r="F139" s="292"/>
      <c r="G139" s="301" t="s">
        <v>479</v>
      </c>
      <c r="H139" s="302"/>
      <c r="I139" s="302"/>
      <c r="J139" s="302"/>
      <c r="K139" s="302"/>
      <c r="L139" s="37">
        <v>-520643.83</v>
      </c>
      <c r="M139" s="37">
        <v>0</v>
      </c>
      <c r="N139" s="37">
        <v>0</v>
      </c>
      <c r="O139" s="37">
        <v>-520643.83</v>
      </c>
    </row>
    <row r="140" spans="1:15" ht="9.9" customHeight="1" x14ac:dyDescent="0.3">
      <c r="A140" s="207" t="s">
        <v>480</v>
      </c>
      <c r="B140" s="291" t="s">
        <v>336</v>
      </c>
      <c r="C140" s="292"/>
      <c r="D140" s="292"/>
      <c r="E140" s="292"/>
      <c r="F140" s="292"/>
      <c r="G140" s="301" t="s">
        <v>481</v>
      </c>
      <c r="H140" s="302"/>
      <c r="I140" s="302"/>
      <c r="J140" s="302"/>
      <c r="K140" s="302"/>
      <c r="L140" s="37">
        <v>-122258.19</v>
      </c>
      <c r="M140" s="37">
        <v>0</v>
      </c>
      <c r="N140" s="37">
        <v>332.04</v>
      </c>
      <c r="O140" s="37">
        <v>-122590.23</v>
      </c>
    </row>
    <row r="141" spans="1:15" ht="9.9" customHeight="1" x14ac:dyDescent="0.3">
      <c r="A141" s="207" t="s">
        <v>482</v>
      </c>
      <c r="B141" s="291" t="s">
        <v>336</v>
      </c>
      <c r="C141" s="292"/>
      <c r="D141" s="292"/>
      <c r="E141" s="292"/>
      <c r="F141" s="292"/>
      <c r="G141" s="301" t="s">
        <v>483</v>
      </c>
      <c r="H141" s="302"/>
      <c r="I141" s="302"/>
      <c r="J141" s="302"/>
      <c r="K141" s="302"/>
      <c r="L141" s="37">
        <v>-125562.09</v>
      </c>
      <c r="M141" s="37">
        <v>0</v>
      </c>
      <c r="N141" s="37">
        <v>867.64</v>
      </c>
      <c r="O141" s="37">
        <v>-126429.73</v>
      </c>
    </row>
    <row r="142" spans="1:15" ht="9.9" customHeight="1" x14ac:dyDescent="0.3">
      <c r="A142" s="207" t="s">
        <v>484</v>
      </c>
      <c r="B142" s="291" t="s">
        <v>336</v>
      </c>
      <c r="C142" s="292"/>
      <c r="D142" s="292"/>
      <c r="E142" s="292"/>
      <c r="F142" s="292"/>
      <c r="G142" s="301" t="s">
        <v>485</v>
      </c>
      <c r="H142" s="302"/>
      <c r="I142" s="302"/>
      <c r="J142" s="302"/>
      <c r="K142" s="302"/>
      <c r="L142" s="37">
        <v>-437481.2</v>
      </c>
      <c r="M142" s="37">
        <v>0</v>
      </c>
      <c r="N142" s="37">
        <v>0</v>
      </c>
      <c r="O142" s="37">
        <v>-437481.2</v>
      </c>
    </row>
    <row r="143" spans="1:15" ht="9.9" customHeight="1" x14ac:dyDescent="0.3">
      <c r="A143" s="207" t="s">
        <v>486</v>
      </c>
      <c r="B143" s="291" t="s">
        <v>336</v>
      </c>
      <c r="C143" s="292"/>
      <c r="D143" s="292"/>
      <c r="E143" s="292"/>
      <c r="F143" s="292"/>
      <c r="G143" s="301" t="s">
        <v>487</v>
      </c>
      <c r="H143" s="302"/>
      <c r="I143" s="302"/>
      <c r="J143" s="302"/>
      <c r="K143" s="302"/>
      <c r="L143" s="37">
        <v>-791063.33</v>
      </c>
      <c r="M143" s="37">
        <v>0</v>
      </c>
      <c r="N143" s="37">
        <v>0</v>
      </c>
      <c r="O143" s="37">
        <v>-791063.33</v>
      </c>
    </row>
    <row r="144" spans="1:15" ht="9.9" customHeight="1" x14ac:dyDescent="0.3">
      <c r="A144" s="207" t="s">
        <v>488</v>
      </c>
      <c r="B144" s="291" t="s">
        <v>336</v>
      </c>
      <c r="C144" s="292"/>
      <c r="D144" s="292"/>
      <c r="E144" s="292"/>
      <c r="F144" s="292"/>
      <c r="G144" s="301" t="s">
        <v>489</v>
      </c>
      <c r="H144" s="302"/>
      <c r="I144" s="302"/>
      <c r="J144" s="302"/>
      <c r="K144" s="302"/>
      <c r="L144" s="37">
        <v>-3920.14</v>
      </c>
      <c r="M144" s="37">
        <v>0</v>
      </c>
      <c r="N144" s="37">
        <v>55.21</v>
      </c>
      <c r="O144" s="37">
        <v>-3975.35</v>
      </c>
    </row>
    <row r="145" spans="1:15" ht="9.9" customHeight="1" x14ac:dyDescent="0.3">
      <c r="A145" s="207" t="s">
        <v>490</v>
      </c>
      <c r="B145" s="291" t="s">
        <v>336</v>
      </c>
      <c r="C145" s="292"/>
      <c r="D145" s="292"/>
      <c r="E145" s="292"/>
      <c r="F145" s="292"/>
      <c r="G145" s="301" t="s">
        <v>491</v>
      </c>
      <c r="H145" s="302"/>
      <c r="I145" s="302"/>
      <c r="J145" s="302"/>
      <c r="K145" s="302"/>
      <c r="L145" s="37">
        <v>-5905.13</v>
      </c>
      <c r="M145" s="37">
        <v>0</v>
      </c>
      <c r="N145" s="37">
        <v>0</v>
      </c>
      <c r="O145" s="37">
        <v>-5905.13</v>
      </c>
    </row>
    <row r="146" spans="1:15" ht="9.9" customHeight="1" x14ac:dyDescent="0.3">
      <c r="A146" s="207" t="s">
        <v>492</v>
      </c>
      <c r="B146" s="291" t="s">
        <v>336</v>
      </c>
      <c r="C146" s="292"/>
      <c r="D146" s="292"/>
      <c r="E146" s="292"/>
      <c r="F146" s="292"/>
      <c r="G146" s="301" t="s">
        <v>493</v>
      </c>
      <c r="H146" s="302"/>
      <c r="I146" s="302"/>
      <c r="J146" s="302"/>
      <c r="K146" s="302"/>
      <c r="L146" s="37">
        <v>-39721.379999999997</v>
      </c>
      <c r="M146" s="37">
        <v>0</v>
      </c>
      <c r="N146" s="37">
        <v>0</v>
      </c>
      <c r="O146" s="37">
        <v>-39721.379999999997</v>
      </c>
    </row>
    <row r="147" spans="1:15" ht="9.9" customHeight="1" x14ac:dyDescent="0.3">
      <c r="A147" s="207" t="s">
        <v>494</v>
      </c>
      <c r="B147" s="291" t="s">
        <v>336</v>
      </c>
      <c r="C147" s="292"/>
      <c r="D147" s="292"/>
      <c r="E147" s="292"/>
      <c r="F147" s="292"/>
      <c r="G147" s="301" t="s">
        <v>495</v>
      </c>
      <c r="H147" s="302"/>
      <c r="I147" s="302"/>
      <c r="J147" s="302"/>
      <c r="K147" s="302"/>
      <c r="L147" s="37">
        <v>-586566.87</v>
      </c>
      <c r="M147" s="37">
        <v>0</v>
      </c>
      <c r="N147" s="37">
        <v>0</v>
      </c>
      <c r="O147" s="37">
        <v>-586566.87</v>
      </c>
    </row>
    <row r="148" spans="1:15" ht="9.9" customHeight="1" x14ac:dyDescent="0.3">
      <c r="A148" s="207" t="s">
        <v>496</v>
      </c>
      <c r="B148" s="291" t="s">
        <v>336</v>
      </c>
      <c r="C148" s="292"/>
      <c r="D148" s="292"/>
      <c r="E148" s="292"/>
      <c r="F148" s="292"/>
      <c r="G148" s="301" t="s">
        <v>497</v>
      </c>
      <c r="H148" s="302"/>
      <c r="I148" s="302"/>
      <c r="J148" s="302"/>
      <c r="K148" s="302"/>
      <c r="L148" s="37">
        <v>-140423.76</v>
      </c>
      <c r="M148" s="37">
        <v>0</v>
      </c>
      <c r="N148" s="37">
        <v>8.02</v>
      </c>
      <c r="O148" s="37">
        <v>-140431.78</v>
      </c>
    </row>
    <row r="149" spans="1:15" ht="9.9" customHeight="1" x14ac:dyDescent="0.3">
      <c r="A149" s="207" t="s">
        <v>498</v>
      </c>
      <c r="B149" s="291" t="s">
        <v>336</v>
      </c>
      <c r="C149" s="292"/>
      <c r="D149" s="292"/>
      <c r="E149" s="292"/>
      <c r="F149" s="292"/>
      <c r="G149" s="301" t="s">
        <v>499</v>
      </c>
      <c r="H149" s="302"/>
      <c r="I149" s="302"/>
      <c r="J149" s="302"/>
      <c r="K149" s="302"/>
      <c r="L149" s="37">
        <v>-110528.97</v>
      </c>
      <c r="M149" s="37">
        <v>0</v>
      </c>
      <c r="N149" s="37">
        <v>0</v>
      </c>
      <c r="O149" s="37">
        <v>-110528.97</v>
      </c>
    </row>
    <row r="150" spans="1:15" ht="9.9" customHeight="1" x14ac:dyDescent="0.3">
      <c r="A150" s="207" t="s">
        <v>500</v>
      </c>
      <c r="B150" s="291" t="s">
        <v>336</v>
      </c>
      <c r="C150" s="292"/>
      <c r="D150" s="292"/>
      <c r="E150" s="292"/>
      <c r="F150" s="292"/>
      <c r="G150" s="301" t="s">
        <v>501</v>
      </c>
      <c r="H150" s="302"/>
      <c r="I150" s="302"/>
      <c r="J150" s="302"/>
      <c r="K150" s="302"/>
      <c r="L150" s="37">
        <v>-31828.44</v>
      </c>
      <c r="M150" s="37">
        <v>0</v>
      </c>
      <c r="N150" s="37">
        <v>0</v>
      </c>
      <c r="O150" s="37">
        <v>-31828.44</v>
      </c>
    </row>
    <row r="151" spans="1:15" ht="9.9" customHeight="1" x14ac:dyDescent="0.3">
      <c r="A151" s="207" t="s">
        <v>502</v>
      </c>
      <c r="B151" s="291" t="s">
        <v>336</v>
      </c>
      <c r="C151" s="292"/>
      <c r="D151" s="292"/>
      <c r="E151" s="292"/>
      <c r="F151" s="292"/>
      <c r="G151" s="301" t="s">
        <v>503</v>
      </c>
      <c r="H151" s="302"/>
      <c r="I151" s="302"/>
      <c r="J151" s="302"/>
      <c r="K151" s="302"/>
      <c r="L151" s="37">
        <v>-525406.35</v>
      </c>
      <c r="M151" s="37">
        <v>0</v>
      </c>
      <c r="N151" s="37">
        <v>0</v>
      </c>
      <c r="O151" s="37">
        <v>-525406.35</v>
      </c>
    </row>
    <row r="152" spans="1:15" ht="9.9" customHeight="1" x14ac:dyDescent="0.3">
      <c r="A152" s="207" t="s">
        <v>504</v>
      </c>
      <c r="B152" s="291" t="s">
        <v>336</v>
      </c>
      <c r="C152" s="292"/>
      <c r="D152" s="292"/>
      <c r="E152" s="292"/>
      <c r="F152" s="292"/>
      <c r="G152" s="301" t="s">
        <v>505</v>
      </c>
      <c r="H152" s="302"/>
      <c r="I152" s="302"/>
      <c r="J152" s="302"/>
      <c r="K152" s="302"/>
      <c r="L152" s="37">
        <v>-9021.5</v>
      </c>
      <c r="M152" s="37">
        <v>0</v>
      </c>
      <c r="N152" s="37">
        <v>0</v>
      </c>
      <c r="O152" s="37">
        <v>-9021.5</v>
      </c>
    </row>
    <row r="153" spans="1:15" ht="9.9" customHeight="1" x14ac:dyDescent="0.3">
      <c r="A153" s="207" t="s">
        <v>506</v>
      </c>
      <c r="B153" s="291" t="s">
        <v>336</v>
      </c>
      <c r="C153" s="292"/>
      <c r="D153" s="292"/>
      <c r="E153" s="292"/>
      <c r="F153" s="292"/>
      <c r="G153" s="301" t="s">
        <v>507</v>
      </c>
      <c r="H153" s="302"/>
      <c r="I153" s="302"/>
      <c r="J153" s="302"/>
      <c r="K153" s="302"/>
      <c r="L153" s="37">
        <v>-2144187.4900000002</v>
      </c>
      <c r="M153" s="37">
        <v>0</v>
      </c>
      <c r="N153" s="37">
        <v>17185.310000000001</v>
      </c>
      <c r="O153" s="37">
        <v>-2161372.7999999998</v>
      </c>
    </row>
    <row r="154" spans="1:15" ht="9.9" customHeight="1" x14ac:dyDescent="0.3">
      <c r="A154" s="207" t="s">
        <v>508</v>
      </c>
      <c r="B154" s="291" t="s">
        <v>336</v>
      </c>
      <c r="C154" s="292"/>
      <c r="D154" s="292"/>
      <c r="E154" s="292"/>
      <c r="F154" s="292"/>
      <c r="G154" s="301" t="s">
        <v>509</v>
      </c>
      <c r="H154" s="302"/>
      <c r="I154" s="302"/>
      <c r="J154" s="302"/>
      <c r="K154" s="302"/>
      <c r="L154" s="37">
        <v>-4652310.34</v>
      </c>
      <c r="M154" s="37">
        <v>0</v>
      </c>
      <c r="N154" s="37">
        <v>28974.2</v>
      </c>
      <c r="O154" s="37">
        <v>-4681284.54</v>
      </c>
    </row>
    <row r="155" spans="1:15" ht="9.9" customHeight="1" x14ac:dyDescent="0.3">
      <c r="A155" s="207" t="s">
        <v>510</v>
      </c>
      <c r="B155" s="291" t="s">
        <v>336</v>
      </c>
      <c r="C155" s="292"/>
      <c r="D155" s="292"/>
      <c r="E155" s="292"/>
      <c r="F155" s="292"/>
      <c r="G155" s="301" t="s">
        <v>511</v>
      </c>
      <c r="H155" s="302"/>
      <c r="I155" s="302"/>
      <c r="J155" s="302"/>
      <c r="K155" s="302"/>
      <c r="L155" s="37">
        <v>-1156157.31</v>
      </c>
      <c r="M155" s="37">
        <v>0</v>
      </c>
      <c r="N155" s="37">
        <v>1637.06</v>
      </c>
      <c r="O155" s="37">
        <v>-1157794.3700000001</v>
      </c>
    </row>
    <row r="156" spans="1:15" ht="9.9" customHeight="1" x14ac:dyDescent="0.3">
      <c r="A156" s="207" t="s">
        <v>512</v>
      </c>
      <c r="B156" s="291" t="s">
        <v>336</v>
      </c>
      <c r="C156" s="292"/>
      <c r="D156" s="292"/>
      <c r="E156" s="292"/>
      <c r="F156" s="292"/>
      <c r="G156" s="301" t="s">
        <v>513</v>
      </c>
      <c r="H156" s="302"/>
      <c r="I156" s="302"/>
      <c r="J156" s="302"/>
      <c r="K156" s="302"/>
      <c r="L156" s="37">
        <v>-5281802.0199999996</v>
      </c>
      <c r="M156" s="37">
        <v>0</v>
      </c>
      <c r="N156" s="37">
        <v>570.23</v>
      </c>
      <c r="O156" s="37">
        <v>-5282372.25</v>
      </c>
    </row>
    <row r="157" spans="1:15" ht="9.9" customHeight="1" x14ac:dyDescent="0.3">
      <c r="A157" s="207" t="s">
        <v>514</v>
      </c>
      <c r="B157" s="291" t="s">
        <v>336</v>
      </c>
      <c r="C157" s="292"/>
      <c r="D157" s="292"/>
      <c r="E157" s="292"/>
      <c r="F157" s="292"/>
      <c r="G157" s="301" t="s">
        <v>515</v>
      </c>
      <c r="H157" s="302"/>
      <c r="I157" s="302"/>
      <c r="J157" s="302"/>
      <c r="K157" s="302"/>
      <c r="L157" s="37">
        <v>-146448.20000000001</v>
      </c>
      <c r="M157" s="37">
        <v>0</v>
      </c>
      <c r="N157" s="37">
        <v>4469.76</v>
      </c>
      <c r="O157" s="37">
        <v>-150917.96</v>
      </c>
    </row>
    <row r="158" spans="1:15" ht="18.899999999999999" customHeight="1" x14ac:dyDescent="0.3">
      <c r="A158" s="207" t="s">
        <v>516</v>
      </c>
      <c r="B158" s="291" t="s">
        <v>336</v>
      </c>
      <c r="C158" s="292"/>
      <c r="D158" s="292"/>
      <c r="E158" s="292"/>
      <c r="F158" s="292"/>
      <c r="G158" s="301" t="s">
        <v>517</v>
      </c>
      <c r="H158" s="302"/>
      <c r="I158" s="302"/>
      <c r="J158" s="302"/>
      <c r="K158" s="302"/>
      <c r="L158" s="37">
        <v>-28853.19</v>
      </c>
      <c r="M158" s="37">
        <v>0</v>
      </c>
      <c r="N158" s="37">
        <v>36042.33</v>
      </c>
      <c r="O158" s="37">
        <v>-64895.519999999997</v>
      </c>
    </row>
    <row r="159" spans="1:15" ht="9.9" customHeight="1" x14ac:dyDescent="0.3">
      <c r="A159" s="30" t="s">
        <v>336</v>
      </c>
      <c r="B159" s="291" t="s">
        <v>336</v>
      </c>
      <c r="C159" s="292"/>
      <c r="D159" s="292"/>
      <c r="E159" s="292"/>
      <c r="F159" s="292"/>
      <c r="G159" s="31" t="s">
        <v>336</v>
      </c>
      <c r="H159" s="32"/>
      <c r="I159" s="32"/>
      <c r="J159" s="32"/>
      <c r="K159" s="32"/>
      <c r="L159" s="38"/>
      <c r="M159" s="38"/>
      <c r="N159" s="38"/>
      <c r="O159" s="38"/>
    </row>
    <row r="160" spans="1:15" ht="9.9" customHeight="1" x14ac:dyDescent="0.3">
      <c r="A160" s="206" t="s">
        <v>526</v>
      </c>
      <c r="B160" s="291" t="s">
        <v>336</v>
      </c>
      <c r="C160" s="292"/>
      <c r="D160" s="292"/>
      <c r="E160" s="299" t="s">
        <v>527</v>
      </c>
      <c r="F160" s="300"/>
      <c r="G160" s="300"/>
      <c r="H160" s="300"/>
      <c r="I160" s="300"/>
      <c r="J160" s="300"/>
      <c r="K160" s="300"/>
      <c r="L160" s="36">
        <v>0</v>
      </c>
      <c r="M160" s="36">
        <v>0</v>
      </c>
      <c r="N160" s="36">
        <v>0</v>
      </c>
      <c r="O160" s="36">
        <v>0</v>
      </c>
    </row>
    <row r="161" spans="1:15" ht="9.9" customHeight="1" x14ac:dyDescent="0.3">
      <c r="A161" s="206" t="s">
        <v>528</v>
      </c>
      <c r="B161" s="291" t="s">
        <v>336</v>
      </c>
      <c r="C161" s="292"/>
      <c r="D161" s="292"/>
      <c r="E161" s="292"/>
      <c r="F161" s="299" t="s">
        <v>527</v>
      </c>
      <c r="G161" s="300"/>
      <c r="H161" s="300"/>
      <c r="I161" s="300"/>
      <c r="J161" s="300"/>
      <c r="K161" s="300"/>
      <c r="L161" s="36">
        <v>355060.77</v>
      </c>
      <c r="M161" s="36">
        <v>0</v>
      </c>
      <c r="N161" s="36">
        <v>0</v>
      </c>
      <c r="O161" s="36">
        <v>355060.77</v>
      </c>
    </row>
    <row r="162" spans="1:15" ht="9.9" customHeight="1" x14ac:dyDescent="0.3">
      <c r="A162" s="207" t="s">
        <v>529</v>
      </c>
      <c r="B162" s="291" t="s">
        <v>336</v>
      </c>
      <c r="C162" s="292"/>
      <c r="D162" s="292"/>
      <c r="E162" s="292"/>
      <c r="F162" s="292"/>
      <c r="G162" s="301" t="s">
        <v>530</v>
      </c>
      <c r="H162" s="302"/>
      <c r="I162" s="302"/>
      <c r="J162" s="302"/>
      <c r="K162" s="302"/>
      <c r="L162" s="37">
        <v>232868.77</v>
      </c>
      <c r="M162" s="37">
        <v>0</v>
      </c>
      <c r="N162" s="37">
        <v>0</v>
      </c>
      <c r="O162" s="37">
        <v>232868.77</v>
      </c>
    </row>
    <row r="163" spans="1:15" ht="9.9" customHeight="1" x14ac:dyDescent="0.3">
      <c r="A163" s="207" t="s">
        <v>531</v>
      </c>
      <c r="B163" s="291" t="s">
        <v>336</v>
      </c>
      <c r="C163" s="292"/>
      <c r="D163" s="292"/>
      <c r="E163" s="292"/>
      <c r="F163" s="292"/>
      <c r="G163" s="301" t="s">
        <v>532</v>
      </c>
      <c r="H163" s="302"/>
      <c r="I163" s="302"/>
      <c r="J163" s="302"/>
      <c r="K163" s="302"/>
      <c r="L163" s="37">
        <v>112672</v>
      </c>
      <c r="M163" s="37">
        <v>0</v>
      </c>
      <c r="N163" s="37">
        <v>0</v>
      </c>
      <c r="O163" s="37">
        <v>112672</v>
      </c>
    </row>
    <row r="164" spans="1:15" ht="9.9" customHeight="1" x14ac:dyDescent="0.3">
      <c r="A164" s="207" t="s">
        <v>533</v>
      </c>
      <c r="B164" s="291" t="s">
        <v>336</v>
      </c>
      <c r="C164" s="292"/>
      <c r="D164" s="292"/>
      <c r="E164" s="292"/>
      <c r="F164" s="292"/>
      <c r="G164" s="301" t="s">
        <v>534</v>
      </c>
      <c r="H164" s="302"/>
      <c r="I164" s="302"/>
      <c r="J164" s="302"/>
      <c r="K164" s="302"/>
      <c r="L164" s="37">
        <v>9520</v>
      </c>
      <c r="M164" s="37">
        <v>0</v>
      </c>
      <c r="N164" s="37">
        <v>0</v>
      </c>
      <c r="O164" s="37">
        <v>9520</v>
      </c>
    </row>
    <row r="165" spans="1:15" ht="9.9" customHeight="1" x14ac:dyDescent="0.3">
      <c r="A165" s="30" t="s">
        <v>336</v>
      </c>
      <c r="B165" s="291" t="s">
        <v>336</v>
      </c>
      <c r="C165" s="292"/>
      <c r="D165" s="292"/>
      <c r="E165" s="292"/>
      <c r="F165" s="292"/>
      <c r="G165" s="31" t="s">
        <v>336</v>
      </c>
      <c r="H165" s="32"/>
      <c r="I165" s="32"/>
      <c r="J165" s="32"/>
      <c r="K165" s="32"/>
      <c r="L165" s="38"/>
      <c r="M165" s="38"/>
      <c r="N165" s="38"/>
      <c r="O165" s="38"/>
    </row>
    <row r="166" spans="1:15" ht="9.9" customHeight="1" x14ac:dyDescent="0.3">
      <c r="A166" s="206" t="s">
        <v>535</v>
      </c>
      <c r="B166" s="291" t="s">
        <v>336</v>
      </c>
      <c r="C166" s="292"/>
      <c r="D166" s="292"/>
      <c r="E166" s="292"/>
      <c r="F166" s="299" t="s">
        <v>536</v>
      </c>
      <c r="G166" s="300"/>
      <c r="H166" s="300"/>
      <c r="I166" s="300"/>
      <c r="J166" s="300"/>
      <c r="K166" s="300"/>
      <c r="L166" s="36">
        <v>-355060.77</v>
      </c>
      <c r="M166" s="36">
        <v>0</v>
      </c>
      <c r="N166" s="36">
        <v>0</v>
      </c>
      <c r="O166" s="36">
        <v>-355060.77</v>
      </c>
    </row>
    <row r="167" spans="1:15" ht="9.9" customHeight="1" x14ac:dyDescent="0.3">
      <c r="A167" s="207" t="s">
        <v>537</v>
      </c>
      <c r="B167" s="291" t="s">
        <v>336</v>
      </c>
      <c r="C167" s="292"/>
      <c r="D167" s="292"/>
      <c r="E167" s="292"/>
      <c r="F167" s="292"/>
      <c r="G167" s="301" t="s">
        <v>538</v>
      </c>
      <c r="H167" s="302"/>
      <c r="I167" s="302"/>
      <c r="J167" s="302"/>
      <c r="K167" s="302"/>
      <c r="L167" s="37">
        <v>-232868.77</v>
      </c>
      <c r="M167" s="37">
        <v>0</v>
      </c>
      <c r="N167" s="37">
        <v>0</v>
      </c>
      <c r="O167" s="37">
        <v>-232868.77</v>
      </c>
    </row>
    <row r="168" spans="1:15" ht="9.9" customHeight="1" x14ac:dyDescent="0.3">
      <c r="A168" s="207" t="s">
        <v>539</v>
      </c>
      <c r="B168" s="291" t="s">
        <v>336</v>
      </c>
      <c r="C168" s="292"/>
      <c r="D168" s="292"/>
      <c r="E168" s="292"/>
      <c r="F168" s="292"/>
      <c r="G168" s="301" t="s">
        <v>540</v>
      </c>
      <c r="H168" s="302"/>
      <c r="I168" s="302"/>
      <c r="J168" s="302"/>
      <c r="K168" s="302"/>
      <c r="L168" s="37">
        <v>-9520</v>
      </c>
      <c r="M168" s="37">
        <v>0</v>
      </c>
      <c r="N168" s="37">
        <v>0</v>
      </c>
      <c r="O168" s="37">
        <v>-9520</v>
      </c>
    </row>
    <row r="169" spans="1:15" ht="9.9" customHeight="1" x14ac:dyDescent="0.3">
      <c r="A169" s="207" t="s">
        <v>541</v>
      </c>
      <c r="B169" s="291" t="s">
        <v>336</v>
      </c>
      <c r="C169" s="292"/>
      <c r="D169" s="292"/>
      <c r="E169" s="292"/>
      <c r="F169" s="292"/>
      <c r="G169" s="301" t="s">
        <v>542</v>
      </c>
      <c r="H169" s="302"/>
      <c r="I169" s="302"/>
      <c r="J169" s="302"/>
      <c r="K169" s="302"/>
      <c r="L169" s="37">
        <v>-112672</v>
      </c>
      <c r="M169" s="37">
        <v>0</v>
      </c>
      <c r="N169" s="37">
        <v>0</v>
      </c>
      <c r="O169" s="37">
        <v>-112672</v>
      </c>
    </row>
    <row r="170" spans="1:15" ht="9.9" customHeight="1" x14ac:dyDescent="0.3">
      <c r="A170" s="30" t="s">
        <v>336</v>
      </c>
      <c r="B170" s="291" t="s">
        <v>336</v>
      </c>
      <c r="C170" s="292"/>
      <c r="D170" s="292"/>
      <c r="E170" s="292"/>
      <c r="F170" s="292"/>
      <c r="G170" s="31" t="s">
        <v>336</v>
      </c>
      <c r="H170" s="32"/>
      <c r="I170" s="32"/>
      <c r="J170" s="32"/>
      <c r="K170" s="32"/>
      <c r="L170" s="38"/>
      <c r="M170" s="38"/>
      <c r="N170" s="38"/>
      <c r="O170" s="38"/>
    </row>
    <row r="171" spans="1:15" ht="9.9" customHeight="1" x14ac:dyDescent="0.3">
      <c r="A171" s="206" t="s">
        <v>543</v>
      </c>
      <c r="B171" s="291" t="s">
        <v>336</v>
      </c>
      <c r="C171" s="292"/>
      <c r="D171" s="292"/>
      <c r="E171" s="299" t="s">
        <v>544</v>
      </c>
      <c r="F171" s="300"/>
      <c r="G171" s="300"/>
      <c r="H171" s="300"/>
      <c r="I171" s="300"/>
      <c r="J171" s="300"/>
      <c r="K171" s="300"/>
      <c r="L171" s="36">
        <v>81598</v>
      </c>
      <c r="M171" s="36">
        <v>0</v>
      </c>
      <c r="N171" s="36">
        <v>0</v>
      </c>
      <c r="O171" s="36">
        <v>81598</v>
      </c>
    </row>
    <row r="172" spans="1:15" ht="9.9" customHeight="1" x14ac:dyDescent="0.3">
      <c r="A172" s="206" t="s">
        <v>545</v>
      </c>
      <c r="B172" s="291" t="s">
        <v>336</v>
      </c>
      <c r="C172" s="292"/>
      <c r="D172" s="292"/>
      <c r="E172" s="292"/>
      <c r="F172" s="299" t="s">
        <v>544</v>
      </c>
      <c r="G172" s="300"/>
      <c r="H172" s="300"/>
      <c r="I172" s="300"/>
      <c r="J172" s="300"/>
      <c r="K172" s="300"/>
      <c r="L172" s="36">
        <v>81598</v>
      </c>
      <c r="M172" s="36">
        <v>0</v>
      </c>
      <c r="N172" s="36">
        <v>0</v>
      </c>
      <c r="O172" s="36">
        <v>81598</v>
      </c>
    </row>
    <row r="173" spans="1:15" ht="9.9" customHeight="1" x14ac:dyDescent="0.3">
      <c r="A173" s="207" t="s">
        <v>546</v>
      </c>
      <c r="B173" s="291" t="s">
        <v>336</v>
      </c>
      <c r="C173" s="292"/>
      <c r="D173" s="292"/>
      <c r="E173" s="292"/>
      <c r="F173" s="292"/>
      <c r="G173" s="301" t="s">
        <v>547</v>
      </c>
      <c r="H173" s="302"/>
      <c r="I173" s="302"/>
      <c r="J173" s="302"/>
      <c r="K173" s="302"/>
      <c r="L173" s="37">
        <v>81598</v>
      </c>
      <c r="M173" s="37">
        <v>0</v>
      </c>
      <c r="N173" s="37">
        <v>0</v>
      </c>
      <c r="O173" s="37">
        <v>81598</v>
      </c>
    </row>
    <row r="174" spans="1:15" ht="9.9" customHeight="1" x14ac:dyDescent="0.3">
      <c r="A174" s="30" t="s">
        <v>336</v>
      </c>
      <c r="B174" s="291" t="s">
        <v>336</v>
      </c>
      <c r="C174" s="292"/>
      <c r="D174" s="292"/>
      <c r="E174" s="292"/>
      <c r="F174" s="292"/>
      <c r="G174" s="31" t="s">
        <v>336</v>
      </c>
      <c r="H174" s="32"/>
      <c r="I174" s="32"/>
      <c r="J174" s="32"/>
      <c r="K174" s="32"/>
      <c r="L174" s="38"/>
      <c r="M174" s="38"/>
      <c r="N174" s="38"/>
      <c r="O174" s="38"/>
    </row>
    <row r="175" spans="1:15" ht="9.9" customHeight="1" x14ac:dyDescent="0.3">
      <c r="A175" s="206" t="s">
        <v>548</v>
      </c>
      <c r="B175" s="291" t="s">
        <v>336</v>
      </c>
      <c r="C175" s="292"/>
      <c r="D175" s="299" t="s">
        <v>549</v>
      </c>
      <c r="E175" s="300"/>
      <c r="F175" s="300"/>
      <c r="G175" s="300"/>
      <c r="H175" s="300"/>
      <c r="I175" s="300"/>
      <c r="J175" s="300"/>
      <c r="K175" s="300"/>
      <c r="L175" s="36">
        <v>9654554.6899999995</v>
      </c>
      <c r="M175" s="36">
        <v>0</v>
      </c>
      <c r="N175" s="36">
        <v>0</v>
      </c>
      <c r="O175" s="36">
        <v>9654554.6899999995</v>
      </c>
    </row>
    <row r="176" spans="1:15" ht="9.9" customHeight="1" x14ac:dyDescent="0.3">
      <c r="A176" s="206" t="s">
        <v>550</v>
      </c>
      <c r="B176" s="291" t="s">
        <v>336</v>
      </c>
      <c r="C176" s="292"/>
      <c r="D176" s="292"/>
      <c r="E176" s="299" t="s">
        <v>549</v>
      </c>
      <c r="F176" s="300"/>
      <c r="G176" s="300"/>
      <c r="H176" s="300"/>
      <c r="I176" s="300"/>
      <c r="J176" s="300"/>
      <c r="K176" s="300"/>
      <c r="L176" s="36">
        <v>9654554.6899999995</v>
      </c>
      <c r="M176" s="36">
        <v>0</v>
      </c>
      <c r="N176" s="36">
        <v>0</v>
      </c>
      <c r="O176" s="36">
        <v>9654554.6899999995</v>
      </c>
    </row>
    <row r="177" spans="1:15" ht="9.9" customHeight="1" x14ac:dyDescent="0.3">
      <c r="A177" s="206" t="s">
        <v>551</v>
      </c>
      <c r="B177" s="291" t="s">
        <v>336</v>
      </c>
      <c r="C177" s="292"/>
      <c r="D177" s="292"/>
      <c r="E177" s="292"/>
      <c r="F177" s="299" t="s">
        <v>552</v>
      </c>
      <c r="G177" s="300"/>
      <c r="H177" s="300"/>
      <c r="I177" s="300"/>
      <c r="J177" s="300"/>
      <c r="K177" s="300"/>
      <c r="L177" s="36">
        <v>9654554.6899999995</v>
      </c>
      <c r="M177" s="36">
        <v>0</v>
      </c>
      <c r="N177" s="36">
        <v>0</v>
      </c>
      <c r="O177" s="36">
        <v>9654554.6899999995</v>
      </c>
    </row>
    <row r="178" spans="1:15" ht="9.9" customHeight="1" x14ac:dyDescent="0.3">
      <c r="A178" s="207" t="s">
        <v>553</v>
      </c>
      <c r="B178" s="291" t="s">
        <v>336</v>
      </c>
      <c r="C178" s="292"/>
      <c r="D178" s="292"/>
      <c r="E178" s="292"/>
      <c r="F178" s="292"/>
      <c r="G178" s="301" t="s">
        <v>432</v>
      </c>
      <c r="H178" s="302"/>
      <c r="I178" s="302"/>
      <c r="J178" s="302"/>
      <c r="K178" s="302"/>
      <c r="L178" s="37">
        <v>29585</v>
      </c>
      <c r="M178" s="37">
        <v>0</v>
      </c>
      <c r="N178" s="37">
        <v>0</v>
      </c>
      <c r="O178" s="37">
        <v>29585</v>
      </c>
    </row>
    <row r="179" spans="1:15" ht="9.9" customHeight="1" x14ac:dyDescent="0.3">
      <c r="A179" s="207" t="s">
        <v>554</v>
      </c>
      <c r="B179" s="291" t="s">
        <v>336</v>
      </c>
      <c r="C179" s="292"/>
      <c r="D179" s="292"/>
      <c r="E179" s="292"/>
      <c r="F179" s="292"/>
      <c r="G179" s="301" t="s">
        <v>555</v>
      </c>
      <c r="H179" s="302"/>
      <c r="I179" s="302"/>
      <c r="J179" s="302"/>
      <c r="K179" s="302"/>
      <c r="L179" s="37">
        <v>1267564.69</v>
      </c>
      <c r="M179" s="37">
        <v>0</v>
      </c>
      <c r="N179" s="37">
        <v>0</v>
      </c>
      <c r="O179" s="37">
        <v>1267564.69</v>
      </c>
    </row>
    <row r="180" spans="1:15" ht="9.9" customHeight="1" x14ac:dyDescent="0.3">
      <c r="A180" s="207" t="s">
        <v>556</v>
      </c>
      <c r="B180" s="291" t="s">
        <v>336</v>
      </c>
      <c r="C180" s="292"/>
      <c r="D180" s="292"/>
      <c r="E180" s="292"/>
      <c r="F180" s="292"/>
      <c r="G180" s="301" t="s">
        <v>557</v>
      </c>
      <c r="H180" s="302"/>
      <c r="I180" s="302"/>
      <c r="J180" s="302"/>
      <c r="K180" s="302"/>
      <c r="L180" s="37">
        <v>35000</v>
      </c>
      <c r="M180" s="37">
        <v>0</v>
      </c>
      <c r="N180" s="37">
        <v>0</v>
      </c>
      <c r="O180" s="37">
        <v>35000</v>
      </c>
    </row>
    <row r="181" spans="1:15" ht="9.9" customHeight="1" x14ac:dyDescent="0.3">
      <c r="A181" s="207" t="s">
        <v>558</v>
      </c>
      <c r="B181" s="291" t="s">
        <v>336</v>
      </c>
      <c r="C181" s="292"/>
      <c r="D181" s="292"/>
      <c r="E181" s="292"/>
      <c r="F181" s="292"/>
      <c r="G181" s="301" t="s">
        <v>559</v>
      </c>
      <c r="H181" s="302"/>
      <c r="I181" s="302"/>
      <c r="J181" s="302"/>
      <c r="K181" s="302"/>
      <c r="L181" s="37">
        <v>150000</v>
      </c>
      <c r="M181" s="37">
        <v>0</v>
      </c>
      <c r="N181" s="37">
        <v>0</v>
      </c>
      <c r="O181" s="37">
        <v>150000</v>
      </c>
    </row>
    <row r="182" spans="1:15" ht="9.9" customHeight="1" x14ac:dyDescent="0.3">
      <c r="A182" s="207" t="s">
        <v>560</v>
      </c>
      <c r="B182" s="291" t="s">
        <v>336</v>
      </c>
      <c r="C182" s="292"/>
      <c r="D182" s="292"/>
      <c r="E182" s="292"/>
      <c r="F182" s="292"/>
      <c r="G182" s="301" t="s">
        <v>561</v>
      </c>
      <c r="H182" s="302"/>
      <c r="I182" s="302"/>
      <c r="J182" s="302"/>
      <c r="K182" s="302"/>
      <c r="L182" s="37">
        <v>8172405</v>
      </c>
      <c r="M182" s="37">
        <v>0</v>
      </c>
      <c r="N182" s="37">
        <v>0</v>
      </c>
      <c r="O182" s="37">
        <v>8172405</v>
      </c>
    </row>
    <row r="183" spans="1:15" ht="9.9" customHeight="1" x14ac:dyDescent="0.3">
      <c r="A183" s="30" t="s">
        <v>336</v>
      </c>
      <c r="B183" s="291" t="s">
        <v>336</v>
      </c>
      <c r="C183" s="292"/>
      <c r="D183" s="292"/>
      <c r="E183" s="292"/>
      <c r="F183" s="292"/>
      <c r="G183" s="31" t="s">
        <v>336</v>
      </c>
      <c r="H183" s="32"/>
      <c r="I183" s="32"/>
      <c r="J183" s="32"/>
      <c r="K183" s="32"/>
      <c r="L183" s="38"/>
      <c r="M183" s="38"/>
      <c r="N183" s="38"/>
      <c r="O183" s="38"/>
    </row>
    <row r="184" spans="1:15" ht="9.9" customHeight="1" x14ac:dyDescent="0.3">
      <c r="A184" s="206" t="s">
        <v>562</v>
      </c>
      <c r="B184" s="299" t="s">
        <v>563</v>
      </c>
      <c r="C184" s="300"/>
      <c r="D184" s="300"/>
      <c r="E184" s="300"/>
      <c r="F184" s="300"/>
      <c r="G184" s="300"/>
      <c r="H184" s="300"/>
      <c r="I184" s="300"/>
      <c r="J184" s="300"/>
      <c r="K184" s="300"/>
      <c r="L184" s="36">
        <v>26569647.510000002</v>
      </c>
      <c r="M184" s="36">
        <v>5065470.5999999996</v>
      </c>
      <c r="N184" s="36">
        <v>2292426.7999999998</v>
      </c>
      <c r="O184" s="36">
        <v>23796603.710000001</v>
      </c>
    </row>
    <row r="185" spans="1:15" ht="9.9" customHeight="1" x14ac:dyDescent="0.3">
      <c r="A185" s="206" t="s">
        <v>564</v>
      </c>
      <c r="B185" s="202" t="s">
        <v>336</v>
      </c>
      <c r="C185" s="299" t="s">
        <v>565</v>
      </c>
      <c r="D185" s="300"/>
      <c r="E185" s="300"/>
      <c r="F185" s="300"/>
      <c r="G185" s="300"/>
      <c r="H185" s="300"/>
      <c r="I185" s="300"/>
      <c r="J185" s="300"/>
      <c r="K185" s="300"/>
      <c r="L185" s="36">
        <v>14004975.189999999</v>
      </c>
      <c r="M185" s="36">
        <v>4621838.79</v>
      </c>
      <c r="N185" s="36">
        <v>1850926.55</v>
      </c>
      <c r="O185" s="36">
        <v>11234062.949999999</v>
      </c>
    </row>
    <row r="186" spans="1:15" ht="9.9" customHeight="1" x14ac:dyDescent="0.3">
      <c r="A186" s="206" t="s">
        <v>566</v>
      </c>
      <c r="B186" s="291" t="s">
        <v>336</v>
      </c>
      <c r="C186" s="292"/>
      <c r="D186" s="299" t="s">
        <v>567</v>
      </c>
      <c r="E186" s="300"/>
      <c r="F186" s="300"/>
      <c r="G186" s="300"/>
      <c r="H186" s="300"/>
      <c r="I186" s="300"/>
      <c r="J186" s="300"/>
      <c r="K186" s="300"/>
      <c r="L186" s="36">
        <v>2792310.78</v>
      </c>
      <c r="M186" s="36">
        <v>3640695.72</v>
      </c>
      <c r="N186" s="36">
        <v>1843718.19</v>
      </c>
      <c r="O186" s="36">
        <v>995333.25</v>
      </c>
    </row>
    <row r="187" spans="1:15" ht="9.9" customHeight="1" x14ac:dyDescent="0.3">
      <c r="A187" s="206" t="s">
        <v>568</v>
      </c>
      <c r="B187" s="291" t="s">
        <v>336</v>
      </c>
      <c r="C187" s="292"/>
      <c r="D187" s="292"/>
      <c r="E187" s="299" t="s">
        <v>569</v>
      </c>
      <c r="F187" s="300"/>
      <c r="G187" s="300"/>
      <c r="H187" s="300"/>
      <c r="I187" s="300"/>
      <c r="J187" s="300"/>
      <c r="K187" s="300"/>
      <c r="L187" s="36">
        <v>430299.92</v>
      </c>
      <c r="M187" s="36">
        <v>911025.58</v>
      </c>
      <c r="N187" s="36">
        <v>956126.01</v>
      </c>
      <c r="O187" s="36">
        <v>475400.35</v>
      </c>
    </row>
    <row r="188" spans="1:15" ht="9.9" customHeight="1" x14ac:dyDescent="0.3">
      <c r="A188" s="206" t="s">
        <v>570</v>
      </c>
      <c r="B188" s="291" t="s">
        <v>336</v>
      </c>
      <c r="C188" s="292"/>
      <c r="D188" s="292"/>
      <c r="E188" s="292"/>
      <c r="F188" s="299" t="s">
        <v>569</v>
      </c>
      <c r="G188" s="300"/>
      <c r="H188" s="300"/>
      <c r="I188" s="300"/>
      <c r="J188" s="300"/>
      <c r="K188" s="300"/>
      <c r="L188" s="36">
        <v>430299.92</v>
      </c>
      <c r="M188" s="36">
        <v>911025.58</v>
      </c>
      <c r="N188" s="36">
        <v>956126.01</v>
      </c>
      <c r="O188" s="36">
        <v>475400.35</v>
      </c>
    </row>
    <row r="189" spans="1:15" ht="9.9" customHeight="1" x14ac:dyDescent="0.3">
      <c r="A189" s="207" t="s">
        <v>571</v>
      </c>
      <c r="B189" s="291" t="s">
        <v>336</v>
      </c>
      <c r="C189" s="292"/>
      <c r="D189" s="292"/>
      <c r="E189" s="292"/>
      <c r="F189" s="292"/>
      <c r="G189" s="301" t="s">
        <v>572</v>
      </c>
      <c r="H189" s="302"/>
      <c r="I189" s="302"/>
      <c r="J189" s="302"/>
      <c r="K189" s="302"/>
      <c r="L189" s="37">
        <v>1653.33</v>
      </c>
      <c r="M189" s="37">
        <v>377768.37</v>
      </c>
      <c r="N189" s="37">
        <v>377918.29</v>
      </c>
      <c r="O189" s="37">
        <v>1803.25</v>
      </c>
    </row>
    <row r="190" spans="1:15" ht="9.9" customHeight="1" x14ac:dyDescent="0.3">
      <c r="A190" s="207" t="s">
        <v>573</v>
      </c>
      <c r="B190" s="291" t="s">
        <v>336</v>
      </c>
      <c r="C190" s="292"/>
      <c r="D190" s="292"/>
      <c r="E190" s="292"/>
      <c r="F190" s="292"/>
      <c r="G190" s="301" t="s">
        <v>574</v>
      </c>
      <c r="H190" s="302"/>
      <c r="I190" s="302"/>
      <c r="J190" s="302"/>
      <c r="K190" s="302"/>
      <c r="L190" s="37">
        <v>427061.51</v>
      </c>
      <c r="M190" s="37">
        <v>427061.51</v>
      </c>
      <c r="N190" s="37">
        <v>402410.82</v>
      </c>
      <c r="O190" s="37">
        <v>402410.82</v>
      </c>
    </row>
    <row r="191" spans="1:15" ht="9.9" customHeight="1" x14ac:dyDescent="0.3">
      <c r="A191" s="207" t="s">
        <v>575</v>
      </c>
      <c r="B191" s="291" t="s">
        <v>336</v>
      </c>
      <c r="C191" s="292"/>
      <c r="D191" s="292"/>
      <c r="E191" s="292"/>
      <c r="F191" s="292"/>
      <c r="G191" s="301" t="s">
        <v>576</v>
      </c>
      <c r="H191" s="302"/>
      <c r="I191" s="302"/>
      <c r="J191" s="302"/>
      <c r="K191" s="302"/>
      <c r="L191" s="37">
        <v>0</v>
      </c>
      <c r="M191" s="37">
        <v>0</v>
      </c>
      <c r="N191" s="37">
        <v>26970.48</v>
      </c>
      <c r="O191" s="37">
        <v>26970.48</v>
      </c>
    </row>
    <row r="192" spans="1:15" ht="9.9" customHeight="1" x14ac:dyDescent="0.3">
      <c r="A192" s="207" t="s">
        <v>577</v>
      </c>
      <c r="B192" s="291" t="s">
        <v>336</v>
      </c>
      <c r="C192" s="292"/>
      <c r="D192" s="292"/>
      <c r="E192" s="292"/>
      <c r="F192" s="292"/>
      <c r="G192" s="301" t="s">
        <v>578</v>
      </c>
      <c r="H192" s="302"/>
      <c r="I192" s="302"/>
      <c r="J192" s="302"/>
      <c r="K192" s="302"/>
      <c r="L192" s="37">
        <v>0</v>
      </c>
      <c r="M192" s="37">
        <v>85.85</v>
      </c>
      <c r="N192" s="37">
        <v>85.85</v>
      </c>
      <c r="O192" s="37">
        <v>0</v>
      </c>
    </row>
    <row r="193" spans="1:15" ht="9.9" customHeight="1" x14ac:dyDescent="0.3">
      <c r="A193" s="207" t="s">
        <v>579</v>
      </c>
      <c r="B193" s="291" t="s">
        <v>336</v>
      </c>
      <c r="C193" s="292"/>
      <c r="D193" s="292"/>
      <c r="E193" s="292"/>
      <c r="F193" s="292"/>
      <c r="G193" s="301" t="s">
        <v>580</v>
      </c>
      <c r="H193" s="302"/>
      <c r="I193" s="302"/>
      <c r="J193" s="302"/>
      <c r="K193" s="302"/>
      <c r="L193" s="37">
        <v>1585.08</v>
      </c>
      <c r="M193" s="37">
        <v>106109.85</v>
      </c>
      <c r="N193" s="37">
        <v>148740.57</v>
      </c>
      <c r="O193" s="37">
        <v>44215.8</v>
      </c>
    </row>
    <row r="194" spans="1:15" ht="9.9" customHeight="1" x14ac:dyDescent="0.3">
      <c r="A194" s="30" t="s">
        <v>336</v>
      </c>
      <c r="B194" s="291" t="s">
        <v>336</v>
      </c>
      <c r="C194" s="292"/>
      <c r="D194" s="292"/>
      <c r="E194" s="292"/>
      <c r="F194" s="292"/>
      <c r="G194" s="31" t="s">
        <v>336</v>
      </c>
      <c r="H194" s="32"/>
      <c r="I194" s="32"/>
      <c r="J194" s="32"/>
      <c r="K194" s="32"/>
      <c r="L194" s="38"/>
      <c r="M194" s="38"/>
      <c r="N194" s="38"/>
      <c r="O194" s="38"/>
    </row>
    <row r="195" spans="1:15" ht="9.9" customHeight="1" x14ac:dyDescent="0.3">
      <c r="A195" s="206" t="s">
        <v>581</v>
      </c>
      <c r="B195" s="291" t="s">
        <v>336</v>
      </c>
      <c r="C195" s="292"/>
      <c r="D195" s="292"/>
      <c r="E195" s="299" t="s">
        <v>582</v>
      </c>
      <c r="F195" s="300"/>
      <c r="G195" s="300"/>
      <c r="H195" s="300"/>
      <c r="I195" s="300"/>
      <c r="J195" s="300"/>
      <c r="K195" s="300"/>
      <c r="L195" s="36">
        <v>133857.60999999999</v>
      </c>
      <c r="M195" s="36">
        <v>133919.97</v>
      </c>
      <c r="N195" s="36">
        <v>118103.33</v>
      </c>
      <c r="O195" s="36">
        <v>118040.97</v>
      </c>
    </row>
    <row r="196" spans="1:15" ht="9.9" customHeight="1" x14ac:dyDescent="0.3">
      <c r="A196" s="206" t="s">
        <v>583</v>
      </c>
      <c r="B196" s="291" t="s">
        <v>336</v>
      </c>
      <c r="C196" s="292"/>
      <c r="D196" s="292"/>
      <c r="E196" s="292"/>
      <c r="F196" s="299" t="s">
        <v>582</v>
      </c>
      <c r="G196" s="300"/>
      <c r="H196" s="300"/>
      <c r="I196" s="300"/>
      <c r="J196" s="300"/>
      <c r="K196" s="300"/>
      <c r="L196" s="36">
        <v>133857.60999999999</v>
      </c>
      <c r="M196" s="36">
        <v>133919.97</v>
      </c>
      <c r="N196" s="36">
        <v>118103.33</v>
      </c>
      <c r="O196" s="36">
        <v>118040.97</v>
      </c>
    </row>
    <row r="197" spans="1:15" ht="9.9" customHeight="1" x14ac:dyDescent="0.3">
      <c r="A197" s="207" t="s">
        <v>584</v>
      </c>
      <c r="B197" s="291" t="s">
        <v>336</v>
      </c>
      <c r="C197" s="292"/>
      <c r="D197" s="292"/>
      <c r="E197" s="292"/>
      <c r="F197" s="292"/>
      <c r="G197" s="301" t="s">
        <v>585</v>
      </c>
      <c r="H197" s="302"/>
      <c r="I197" s="302"/>
      <c r="J197" s="302"/>
      <c r="K197" s="302"/>
      <c r="L197" s="37">
        <v>97890.87</v>
      </c>
      <c r="M197" s="37">
        <v>97953.23</v>
      </c>
      <c r="N197" s="37">
        <v>94296.960000000006</v>
      </c>
      <c r="O197" s="37">
        <v>94234.6</v>
      </c>
    </row>
    <row r="198" spans="1:15" ht="9.9" customHeight="1" x14ac:dyDescent="0.3">
      <c r="A198" s="207" t="s">
        <v>586</v>
      </c>
      <c r="B198" s="291" t="s">
        <v>336</v>
      </c>
      <c r="C198" s="292"/>
      <c r="D198" s="292"/>
      <c r="E198" s="292"/>
      <c r="F198" s="292"/>
      <c r="G198" s="301" t="s">
        <v>587</v>
      </c>
      <c r="H198" s="302"/>
      <c r="I198" s="302"/>
      <c r="J198" s="302"/>
      <c r="K198" s="302"/>
      <c r="L198" s="37">
        <v>30890.53</v>
      </c>
      <c r="M198" s="37">
        <v>30890.53</v>
      </c>
      <c r="N198" s="37">
        <v>21303.22</v>
      </c>
      <c r="O198" s="37">
        <v>21303.22</v>
      </c>
    </row>
    <row r="199" spans="1:15" ht="9.9" customHeight="1" x14ac:dyDescent="0.3">
      <c r="A199" s="207" t="s">
        <v>588</v>
      </c>
      <c r="B199" s="291" t="s">
        <v>336</v>
      </c>
      <c r="C199" s="292"/>
      <c r="D199" s="292"/>
      <c r="E199" s="292"/>
      <c r="F199" s="292"/>
      <c r="G199" s="301" t="s">
        <v>589</v>
      </c>
      <c r="H199" s="302"/>
      <c r="I199" s="302"/>
      <c r="J199" s="302"/>
      <c r="K199" s="302"/>
      <c r="L199" s="37">
        <v>4707.17</v>
      </c>
      <c r="M199" s="37">
        <v>4707.17</v>
      </c>
      <c r="N199" s="37">
        <v>2503.15</v>
      </c>
      <c r="O199" s="37">
        <v>2503.15</v>
      </c>
    </row>
    <row r="200" spans="1:15" ht="9.9" customHeight="1" x14ac:dyDescent="0.3">
      <c r="A200" s="207" t="s">
        <v>590</v>
      </c>
      <c r="B200" s="291" t="s">
        <v>336</v>
      </c>
      <c r="C200" s="292"/>
      <c r="D200" s="292"/>
      <c r="E200" s="292"/>
      <c r="F200" s="292"/>
      <c r="G200" s="301" t="s">
        <v>591</v>
      </c>
      <c r="H200" s="302"/>
      <c r="I200" s="302"/>
      <c r="J200" s="302"/>
      <c r="K200" s="302"/>
      <c r="L200" s="37">
        <v>369.04</v>
      </c>
      <c r="M200" s="37">
        <v>369.04</v>
      </c>
      <c r="N200" s="37">
        <v>0</v>
      </c>
      <c r="O200" s="37">
        <v>0</v>
      </c>
    </row>
    <row r="201" spans="1:15" ht="9.9" customHeight="1" x14ac:dyDescent="0.3">
      <c r="A201" s="30" t="s">
        <v>336</v>
      </c>
      <c r="B201" s="291" t="s">
        <v>336</v>
      </c>
      <c r="C201" s="292"/>
      <c r="D201" s="292"/>
      <c r="E201" s="292"/>
      <c r="F201" s="292"/>
      <c r="G201" s="31" t="s">
        <v>336</v>
      </c>
      <c r="H201" s="32"/>
      <c r="I201" s="32"/>
      <c r="J201" s="32"/>
      <c r="K201" s="32"/>
      <c r="L201" s="38"/>
      <c r="M201" s="38"/>
      <c r="N201" s="38"/>
      <c r="O201" s="38"/>
    </row>
    <row r="202" spans="1:15" ht="9.9" customHeight="1" x14ac:dyDescent="0.3">
      <c r="A202" s="206" t="s">
        <v>592</v>
      </c>
      <c r="B202" s="291" t="s">
        <v>336</v>
      </c>
      <c r="C202" s="292"/>
      <c r="D202" s="292"/>
      <c r="E202" s="299" t="s">
        <v>593</v>
      </c>
      <c r="F202" s="300"/>
      <c r="G202" s="300"/>
      <c r="H202" s="300"/>
      <c r="I202" s="300"/>
      <c r="J202" s="300"/>
      <c r="K202" s="300"/>
      <c r="L202" s="36">
        <v>234078.36</v>
      </c>
      <c r="M202" s="36">
        <v>75255.240000000005</v>
      </c>
      <c r="N202" s="36">
        <v>79717.88</v>
      </c>
      <c r="O202" s="36">
        <v>238541</v>
      </c>
    </row>
    <row r="203" spans="1:15" ht="9.9" customHeight="1" x14ac:dyDescent="0.3">
      <c r="A203" s="206" t="s">
        <v>594</v>
      </c>
      <c r="B203" s="307" t="s">
        <v>336</v>
      </c>
      <c r="C203" s="308"/>
      <c r="D203" s="308"/>
      <c r="E203" s="308"/>
      <c r="F203" s="311" t="s">
        <v>593</v>
      </c>
      <c r="G203" s="312"/>
      <c r="H203" s="312"/>
      <c r="I203" s="312"/>
      <c r="J203" s="312"/>
      <c r="K203" s="312"/>
      <c r="L203" s="288">
        <v>73486.929999999993</v>
      </c>
      <c r="M203" s="288">
        <v>75255.240000000005</v>
      </c>
      <c r="N203" s="288">
        <v>79717.88</v>
      </c>
      <c r="O203" s="288">
        <v>77949.570000000007</v>
      </c>
    </row>
    <row r="204" spans="1:15" ht="9.9" customHeight="1" x14ac:dyDescent="0.3">
      <c r="A204" s="207" t="s">
        <v>595</v>
      </c>
      <c r="B204" s="291" t="s">
        <v>336</v>
      </c>
      <c r="C204" s="292"/>
      <c r="D204" s="292"/>
      <c r="E204" s="292"/>
      <c r="F204" s="292"/>
      <c r="G204" s="301" t="s">
        <v>596</v>
      </c>
      <c r="H204" s="302"/>
      <c r="I204" s="302"/>
      <c r="J204" s="302"/>
      <c r="K204" s="302"/>
      <c r="L204" s="37">
        <v>30068.11</v>
      </c>
      <c r="M204" s="37">
        <v>31966.92</v>
      </c>
      <c r="N204" s="37">
        <v>16443.52</v>
      </c>
      <c r="O204" s="37">
        <v>14544.71</v>
      </c>
    </row>
    <row r="205" spans="1:15" ht="9.9" customHeight="1" x14ac:dyDescent="0.3">
      <c r="A205" s="207" t="s">
        <v>597</v>
      </c>
      <c r="B205" s="291" t="s">
        <v>336</v>
      </c>
      <c r="C205" s="292"/>
      <c r="D205" s="292"/>
      <c r="E205" s="292"/>
      <c r="F205" s="292"/>
      <c r="G205" s="301" t="s">
        <v>598</v>
      </c>
      <c r="H205" s="302"/>
      <c r="I205" s="302"/>
      <c r="J205" s="302"/>
      <c r="K205" s="302"/>
      <c r="L205" s="37">
        <v>1238.43</v>
      </c>
      <c r="M205" s="37">
        <v>1238.79</v>
      </c>
      <c r="N205" s="37">
        <v>1245.43</v>
      </c>
      <c r="O205" s="37">
        <v>1245.07</v>
      </c>
    </row>
    <row r="206" spans="1:15" ht="9.9" customHeight="1" x14ac:dyDescent="0.3">
      <c r="A206" s="207" t="s">
        <v>599</v>
      </c>
      <c r="B206" s="291" t="s">
        <v>336</v>
      </c>
      <c r="C206" s="292"/>
      <c r="D206" s="292"/>
      <c r="E206" s="292"/>
      <c r="F206" s="292"/>
      <c r="G206" s="301" t="s">
        <v>600</v>
      </c>
      <c r="H206" s="302"/>
      <c r="I206" s="302"/>
      <c r="J206" s="302"/>
      <c r="K206" s="302"/>
      <c r="L206" s="37">
        <v>7834.78</v>
      </c>
      <c r="M206" s="37">
        <v>7703.92</v>
      </c>
      <c r="N206" s="37">
        <v>5300.53</v>
      </c>
      <c r="O206" s="37">
        <v>5431.39</v>
      </c>
    </row>
    <row r="207" spans="1:15" ht="9.9" customHeight="1" x14ac:dyDescent="0.3">
      <c r="A207" s="207" t="s">
        <v>601</v>
      </c>
      <c r="B207" s="291" t="s">
        <v>336</v>
      </c>
      <c r="C207" s="292"/>
      <c r="D207" s="292"/>
      <c r="E207" s="292"/>
      <c r="F207" s="292"/>
      <c r="G207" s="301" t="s">
        <v>602</v>
      </c>
      <c r="H207" s="302"/>
      <c r="I207" s="302"/>
      <c r="J207" s="302"/>
      <c r="K207" s="302"/>
      <c r="L207" s="37">
        <v>30522.52</v>
      </c>
      <c r="M207" s="37">
        <v>30522.52</v>
      </c>
      <c r="N207" s="37">
        <v>52920.24</v>
      </c>
      <c r="O207" s="37">
        <v>52920.24</v>
      </c>
    </row>
    <row r="208" spans="1:15" ht="9.9" customHeight="1" x14ac:dyDescent="0.3">
      <c r="A208" s="207" t="s">
        <v>603</v>
      </c>
      <c r="B208" s="291" t="s">
        <v>336</v>
      </c>
      <c r="C208" s="292"/>
      <c r="D208" s="292"/>
      <c r="E208" s="292"/>
      <c r="F208" s="292"/>
      <c r="G208" s="301" t="s">
        <v>604</v>
      </c>
      <c r="H208" s="302"/>
      <c r="I208" s="302"/>
      <c r="J208" s="302"/>
      <c r="K208" s="302"/>
      <c r="L208" s="37">
        <v>2341.58</v>
      </c>
      <c r="M208" s="37">
        <v>2341.58</v>
      </c>
      <c r="N208" s="37">
        <v>2386.0100000000002</v>
      </c>
      <c r="O208" s="37">
        <v>2386.0100000000002</v>
      </c>
    </row>
    <row r="209" spans="1:15" ht="9.9" customHeight="1" x14ac:dyDescent="0.3">
      <c r="A209" s="207" t="s">
        <v>605</v>
      </c>
      <c r="B209" s="291" t="s">
        <v>336</v>
      </c>
      <c r="C209" s="292"/>
      <c r="D209" s="292"/>
      <c r="E209" s="292"/>
      <c r="F209" s="292"/>
      <c r="G209" s="301" t="s">
        <v>606</v>
      </c>
      <c r="H209" s="302"/>
      <c r="I209" s="302"/>
      <c r="J209" s="302"/>
      <c r="K209" s="302"/>
      <c r="L209" s="37">
        <v>59.52</v>
      </c>
      <c r="M209" s="37">
        <v>59.52</v>
      </c>
      <c r="N209" s="37">
        <v>0</v>
      </c>
      <c r="O209" s="37">
        <v>0</v>
      </c>
    </row>
    <row r="210" spans="1:15" ht="9.9" customHeight="1" x14ac:dyDescent="0.3">
      <c r="A210" s="207" t="s">
        <v>607</v>
      </c>
      <c r="B210" s="291" t="s">
        <v>336</v>
      </c>
      <c r="C210" s="292"/>
      <c r="D210" s="292"/>
      <c r="E210" s="292"/>
      <c r="F210" s="292"/>
      <c r="G210" s="301" t="s">
        <v>608</v>
      </c>
      <c r="H210" s="302"/>
      <c r="I210" s="302"/>
      <c r="J210" s="302"/>
      <c r="K210" s="302"/>
      <c r="L210" s="37">
        <v>1421.99</v>
      </c>
      <c r="M210" s="37">
        <v>1421.99</v>
      </c>
      <c r="N210" s="37">
        <v>1422.15</v>
      </c>
      <c r="O210" s="37">
        <v>1422.15</v>
      </c>
    </row>
    <row r="211" spans="1:15" ht="9.9" customHeight="1" x14ac:dyDescent="0.3">
      <c r="A211" s="30" t="s">
        <v>336</v>
      </c>
      <c r="B211" s="291" t="s">
        <v>336</v>
      </c>
      <c r="C211" s="292"/>
      <c r="D211" s="292"/>
      <c r="E211" s="292"/>
      <c r="F211" s="292"/>
      <c r="G211" s="31" t="s">
        <v>336</v>
      </c>
      <c r="H211" s="32"/>
      <c r="I211" s="32"/>
      <c r="J211" s="32"/>
      <c r="K211" s="32"/>
      <c r="L211" s="38"/>
      <c r="M211" s="38"/>
      <c r="N211" s="38"/>
      <c r="O211" s="38"/>
    </row>
    <row r="212" spans="1:15" ht="9.9" customHeight="1" x14ac:dyDescent="0.3">
      <c r="A212" s="206" t="s">
        <v>609</v>
      </c>
      <c r="B212" s="291" t="s">
        <v>336</v>
      </c>
      <c r="C212" s="292"/>
      <c r="D212" s="292"/>
      <c r="E212" s="292"/>
      <c r="F212" s="299" t="s">
        <v>610</v>
      </c>
      <c r="G212" s="300"/>
      <c r="H212" s="300"/>
      <c r="I212" s="300"/>
      <c r="J212" s="300"/>
      <c r="K212" s="300"/>
      <c r="L212" s="36">
        <v>160591.43</v>
      </c>
      <c r="M212" s="36">
        <v>0</v>
      </c>
      <c r="N212" s="36">
        <v>0</v>
      </c>
      <c r="O212" s="36">
        <v>160591.43</v>
      </c>
    </row>
    <row r="213" spans="1:15" ht="9.9" customHeight="1" x14ac:dyDescent="0.3">
      <c r="A213" s="207" t="s">
        <v>611</v>
      </c>
      <c r="B213" s="291" t="s">
        <v>336</v>
      </c>
      <c r="C213" s="292"/>
      <c r="D213" s="292"/>
      <c r="E213" s="292"/>
      <c r="F213" s="292"/>
      <c r="G213" s="301" t="s">
        <v>612</v>
      </c>
      <c r="H213" s="302"/>
      <c r="I213" s="302"/>
      <c r="J213" s="302"/>
      <c r="K213" s="302"/>
      <c r="L213" s="37">
        <v>145306.23999999999</v>
      </c>
      <c r="M213" s="37">
        <v>0</v>
      </c>
      <c r="N213" s="37">
        <v>0</v>
      </c>
      <c r="O213" s="37">
        <v>145306.23999999999</v>
      </c>
    </row>
    <row r="214" spans="1:15" ht="9.9" customHeight="1" x14ac:dyDescent="0.3">
      <c r="A214" s="207" t="s">
        <v>613</v>
      </c>
      <c r="B214" s="291" t="s">
        <v>336</v>
      </c>
      <c r="C214" s="292"/>
      <c r="D214" s="292"/>
      <c r="E214" s="292"/>
      <c r="F214" s="292"/>
      <c r="G214" s="301" t="s">
        <v>614</v>
      </c>
      <c r="H214" s="302"/>
      <c r="I214" s="302"/>
      <c r="J214" s="302"/>
      <c r="K214" s="302"/>
      <c r="L214" s="37">
        <v>15285.19</v>
      </c>
      <c r="M214" s="37">
        <v>0</v>
      </c>
      <c r="N214" s="37">
        <v>0</v>
      </c>
      <c r="O214" s="37">
        <v>15285.19</v>
      </c>
    </row>
    <row r="215" spans="1:15" ht="9.9" customHeight="1" x14ac:dyDescent="0.3">
      <c r="A215" s="30" t="s">
        <v>336</v>
      </c>
      <c r="B215" s="291" t="s">
        <v>336</v>
      </c>
      <c r="C215" s="292"/>
      <c r="D215" s="292"/>
      <c r="E215" s="292"/>
      <c r="F215" s="292"/>
      <c r="G215" s="31" t="s">
        <v>336</v>
      </c>
      <c r="H215" s="32"/>
      <c r="I215" s="32"/>
      <c r="J215" s="32"/>
      <c r="K215" s="32"/>
      <c r="L215" s="38"/>
      <c r="M215" s="38"/>
      <c r="N215" s="38"/>
      <c r="O215" s="38"/>
    </row>
    <row r="216" spans="1:15" ht="9.9" customHeight="1" x14ac:dyDescent="0.3">
      <c r="A216" s="206" t="s">
        <v>615</v>
      </c>
      <c r="B216" s="291" t="s">
        <v>336</v>
      </c>
      <c r="C216" s="292"/>
      <c r="D216" s="292"/>
      <c r="E216" s="299" t="s">
        <v>616</v>
      </c>
      <c r="F216" s="300"/>
      <c r="G216" s="300"/>
      <c r="H216" s="300"/>
      <c r="I216" s="300"/>
      <c r="J216" s="300"/>
      <c r="K216" s="300"/>
      <c r="L216" s="36">
        <v>125178.79</v>
      </c>
      <c r="M216" s="36">
        <v>651598.82999999996</v>
      </c>
      <c r="N216" s="36">
        <v>689770.97</v>
      </c>
      <c r="O216" s="36">
        <v>163350.93</v>
      </c>
    </row>
    <row r="217" spans="1:15" ht="9.9" customHeight="1" x14ac:dyDescent="0.3">
      <c r="A217" s="206" t="s">
        <v>617</v>
      </c>
      <c r="B217" s="291" t="s">
        <v>336</v>
      </c>
      <c r="C217" s="292"/>
      <c r="D217" s="292"/>
      <c r="E217" s="292"/>
      <c r="F217" s="299" t="s">
        <v>616</v>
      </c>
      <c r="G217" s="300"/>
      <c r="H217" s="300"/>
      <c r="I217" s="300"/>
      <c r="J217" s="300"/>
      <c r="K217" s="300"/>
      <c r="L217" s="36">
        <v>125178.79</v>
      </c>
      <c r="M217" s="36">
        <v>651598.82999999996</v>
      </c>
      <c r="N217" s="36">
        <v>689770.97</v>
      </c>
      <c r="O217" s="36">
        <v>163350.93</v>
      </c>
    </row>
    <row r="218" spans="1:15" ht="9.9" customHeight="1" x14ac:dyDescent="0.3">
      <c r="A218" s="207" t="s">
        <v>618</v>
      </c>
      <c r="B218" s="291" t="s">
        <v>336</v>
      </c>
      <c r="C218" s="292"/>
      <c r="D218" s="292"/>
      <c r="E218" s="292"/>
      <c r="F218" s="292"/>
      <c r="G218" s="301" t="s">
        <v>619</v>
      </c>
      <c r="H218" s="302"/>
      <c r="I218" s="302"/>
      <c r="J218" s="302"/>
      <c r="K218" s="302"/>
      <c r="L218" s="37">
        <v>125178.79</v>
      </c>
      <c r="M218" s="37">
        <v>651598.82999999996</v>
      </c>
      <c r="N218" s="37">
        <v>689770.97</v>
      </c>
      <c r="O218" s="37">
        <v>163350.93</v>
      </c>
    </row>
    <row r="219" spans="1:15" ht="9.9" customHeight="1" x14ac:dyDescent="0.3">
      <c r="A219" s="30" t="s">
        <v>336</v>
      </c>
      <c r="B219" s="291" t="s">
        <v>336</v>
      </c>
      <c r="C219" s="292"/>
      <c r="D219" s="292"/>
      <c r="E219" s="292"/>
      <c r="F219" s="292"/>
      <c r="G219" s="31" t="s">
        <v>336</v>
      </c>
      <c r="H219" s="32"/>
      <c r="I219" s="32"/>
      <c r="J219" s="32"/>
      <c r="K219" s="32"/>
      <c r="L219" s="38"/>
      <c r="M219" s="38"/>
      <c r="N219" s="38"/>
      <c r="O219" s="38"/>
    </row>
    <row r="220" spans="1:15" ht="9.9" customHeight="1" x14ac:dyDescent="0.3">
      <c r="A220" s="206" t="s">
        <v>622</v>
      </c>
      <c r="B220" s="291" t="s">
        <v>336</v>
      </c>
      <c r="C220" s="292"/>
      <c r="D220" s="292"/>
      <c r="E220" s="299" t="s">
        <v>396</v>
      </c>
      <c r="F220" s="300"/>
      <c r="G220" s="300"/>
      <c r="H220" s="300"/>
      <c r="I220" s="300"/>
      <c r="J220" s="300"/>
      <c r="K220" s="300"/>
      <c r="L220" s="36">
        <v>1868896.1</v>
      </c>
      <c r="M220" s="36">
        <v>1868896.1</v>
      </c>
      <c r="N220" s="36">
        <v>0</v>
      </c>
      <c r="O220" s="36">
        <v>0</v>
      </c>
    </row>
    <row r="221" spans="1:15" ht="9.9" customHeight="1" x14ac:dyDescent="0.3">
      <c r="A221" s="206" t="s">
        <v>623</v>
      </c>
      <c r="B221" s="291" t="s">
        <v>336</v>
      </c>
      <c r="C221" s="292"/>
      <c r="D221" s="292"/>
      <c r="E221" s="292"/>
      <c r="F221" s="299" t="s">
        <v>396</v>
      </c>
      <c r="G221" s="300"/>
      <c r="H221" s="300"/>
      <c r="I221" s="300"/>
      <c r="J221" s="300"/>
      <c r="K221" s="300"/>
      <c r="L221" s="36">
        <v>1868896.1</v>
      </c>
      <c r="M221" s="36">
        <v>1868896.1</v>
      </c>
      <c r="N221" s="36">
        <v>0</v>
      </c>
      <c r="O221" s="36">
        <v>0</v>
      </c>
    </row>
    <row r="222" spans="1:15" ht="18.899999999999999" customHeight="1" x14ac:dyDescent="0.3">
      <c r="A222" s="207" t="s">
        <v>1147</v>
      </c>
      <c r="B222" s="291" t="s">
        <v>336</v>
      </c>
      <c r="C222" s="292"/>
      <c r="D222" s="292"/>
      <c r="E222" s="292"/>
      <c r="F222" s="292"/>
      <c r="G222" s="301" t="s">
        <v>1148</v>
      </c>
      <c r="H222" s="302"/>
      <c r="I222" s="302"/>
      <c r="J222" s="302"/>
      <c r="K222" s="302"/>
      <c r="L222" s="37">
        <v>1868896.1</v>
      </c>
      <c r="M222" s="37">
        <v>1868896.1</v>
      </c>
      <c r="N222" s="37">
        <v>0</v>
      </c>
      <c r="O222" s="37">
        <v>0</v>
      </c>
    </row>
    <row r="223" spans="1:15" ht="9.9" customHeight="1" x14ac:dyDescent="0.3">
      <c r="A223" s="206" t="s">
        <v>336</v>
      </c>
      <c r="B223" s="291" t="s">
        <v>336</v>
      </c>
      <c r="C223" s="292"/>
      <c r="D223" s="292"/>
      <c r="E223" s="33" t="s">
        <v>336</v>
      </c>
      <c r="F223" s="34"/>
      <c r="G223" s="34"/>
      <c r="H223" s="34"/>
      <c r="I223" s="34"/>
      <c r="J223" s="34"/>
      <c r="K223" s="34"/>
      <c r="L223" s="39"/>
      <c r="M223" s="39"/>
      <c r="N223" s="39"/>
      <c r="O223" s="39"/>
    </row>
    <row r="224" spans="1:15" ht="9.9" customHeight="1" x14ac:dyDescent="0.3">
      <c r="A224" s="206" t="s">
        <v>1064</v>
      </c>
      <c r="B224" s="291" t="s">
        <v>336</v>
      </c>
      <c r="C224" s="292"/>
      <c r="D224" s="299" t="s">
        <v>1065</v>
      </c>
      <c r="E224" s="300"/>
      <c r="F224" s="300"/>
      <c r="G224" s="300"/>
      <c r="H224" s="300"/>
      <c r="I224" s="300"/>
      <c r="J224" s="300"/>
      <c r="K224" s="300"/>
      <c r="L224" s="36">
        <v>586610.4</v>
      </c>
      <c r="M224" s="36">
        <v>0</v>
      </c>
      <c r="N224" s="36">
        <v>148.33000000000001</v>
      </c>
      <c r="O224" s="36">
        <v>586758.73</v>
      </c>
    </row>
    <row r="225" spans="1:15" ht="9.9" customHeight="1" x14ac:dyDescent="0.3">
      <c r="A225" s="206" t="s">
        <v>1066</v>
      </c>
      <c r="B225" s="291" t="s">
        <v>336</v>
      </c>
      <c r="C225" s="292"/>
      <c r="D225" s="292"/>
      <c r="E225" s="299" t="s">
        <v>1067</v>
      </c>
      <c r="F225" s="300"/>
      <c r="G225" s="300"/>
      <c r="H225" s="300"/>
      <c r="I225" s="300"/>
      <c r="J225" s="300"/>
      <c r="K225" s="300"/>
      <c r="L225" s="36">
        <v>586610.4</v>
      </c>
      <c r="M225" s="36">
        <v>0</v>
      </c>
      <c r="N225" s="36">
        <v>148.33000000000001</v>
      </c>
      <c r="O225" s="36">
        <v>586758.73</v>
      </c>
    </row>
    <row r="226" spans="1:15" ht="9.9" customHeight="1" x14ac:dyDescent="0.3">
      <c r="A226" s="206" t="s">
        <v>1068</v>
      </c>
      <c r="B226" s="291" t="s">
        <v>336</v>
      </c>
      <c r="C226" s="292"/>
      <c r="D226" s="292"/>
      <c r="E226" s="292"/>
      <c r="F226" s="299" t="s">
        <v>1067</v>
      </c>
      <c r="G226" s="300"/>
      <c r="H226" s="300"/>
      <c r="I226" s="300"/>
      <c r="J226" s="300"/>
      <c r="K226" s="300"/>
      <c r="L226" s="36">
        <v>586610.4</v>
      </c>
      <c r="M226" s="36">
        <v>0</v>
      </c>
      <c r="N226" s="36">
        <v>148.33000000000001</v>
      </c>
      <c r="O226" s="36">
        <v>586758.73</v>
      </c>
    </row>
    <row r="227" spans="1:15" ht="9.9" customHeight="1" x14ac:dyDescent="0.3">
      <c r="A227" s="207" t="s">
        <v>1135</v>
      </c>
      <c r="B227" s="291" t="s">
        <v>336</v>
      </c>
      <c r="C227" s="292"/>
      <c r="D227" s="292"/>
      <c r="E227" s="292"/>
      <c r="F227" s="292"/>
      <c r="G227" s="301" t="s">
        <v>1136</v>
      </c>
      <c r="H227" s="302"/>
      <c r="I227" s="302"/>
      <c r="J227" s="302"/>
      <c r="K227" s="302"/>
      <c r="L227" s="37">
        <v>33.729999999999997</v>
      </c>
      <c r="M227" s="37">
        <v>0</v>
      </c>
      <c r="N227" s="37">
        <v>0</v>
      </c>
      <c r="O227" s="37">
        <v>33.729999999999997</v>
      </c>
    </row>
    <row r="228" spans="1:15" ht="9.9" customHeight="1" x14ac:dyDescent="0.3">
      <c r="A228" s="207" t="s">
        <v>1149</v>
      </c>
      <c r="B228" s="291" t="s">
        <v>336</v>
      </c>
      <c r="C228" s="292"/>
      <c r="D228" s="292"/>
      <c r="E228" s="292"/>
      <c r="F228" s="292"/>
      <c r="G228" s="301" t="s">
        <v>1150</v>
      </c>
      <c r="H228" s="302"/>
      <c r="I228" s="302"/>
      <c r="J228" s="302"/>
      <c r="K228" s="302"/>
      <c r="L228" s="37">
        <v>-148.33000000000001</v>
      </c>
      <c r="M228" s="37">
        <v>0</v>
      </c>
      <c r="N228" s="37">
        <v>148.33000000000001</v>
      </c>
      <c r="O228" s="37">
        <v>0</v>
      </c>
    </row>
    <row r="229" spans="1:15" ht="9.9" customHeight="1" x14ac:dyDescent="0.3">
      <c r="A229" s="207" t="s">
        <v>1069</v>
      </c>
      <c r="B229" s="291" t="s">
        <v>336</v>
      </c>
      <c r="C229" s="292"/>
      <c r="D229" s="292"/>
      <c r="E229" s="292"/>
      <c r="F229" s="292"/>
      <c r="G229" s="301" t="s">
        <v>1070</v>
      </c>
      <c r="H229" s="302"/>
      <c r="I229" s="302"/>
      <c r="J229" s="302"/>
      <c r="K229" s="302"/>
      <c r="L229" s="37">
        <v>586725</v>
      </c>
      <c r="M229" s="37">
        <v>0</v>
      </c>
      <c r="N229" s="37">
        <v>0</v>
      </c>
      <c r="O229" s="37">
        <v>586725</v>
      </c>
    </row>
    <row r="230" spans="1:15" ht="9.9" customHeight="1" x14ac:dyDescent="0.3">
      <c r="A230" s="30" t="s">
        <v>336</v>
      </c>
      <c r="B230" s="291" t="s">
        <v>336</v>
      </c>
      <c r="C230" s="292"/>
      <c r="D230" s="292"/>
      <c r="E230" s="292"/>
      <c r="F230" s="292"/>
      <c r="G230" s="31" t="s">
        <v>336</v>
      </c>
      <c r="H230" s="32"/>
      <c r="I230" s="32"/>
      <c r="J230" s="32"/>
      <c r="K230" s="32"/>
      <c r="L230" s="38"/>
      <c r="M230" s="38"/>
      <c r="N230" s="38"/>
      <c r="O230" s="38"/>
    </row>
    <row r="231" spans="1:15" ht="9.9" customHeight="1" x14ac:dyDescent="0.3">
      <c r="A231" s="206" t="s">
        <v>626</v>
      </c>
      <c r="B231" s="291" t="s">
        <v>336</v>
      </c>
      <c r="C231" s="292"/>
      <c r="D231" s="299" t="s">
        <v>627</v>
      </c>
      <c r="E231" s="300"/>
      <c r="F231" s="300"/>
      <c r="G231" s="300"/>
      <c r="H231" s="300"/>
      <c r="I231" s="300"/>
      <c r="J231" s="300"/>
      <c r="K231" s="300"/>
      <c r="L231" s="36">
        <v>10626054.01</v>
      </c>
      <c r="M231" s="36">
        <v>981143.07</v>
      </c>
      <c r="N231" s="36">
        <v>7060.03</v>
      </c>
      <c r="O231" s="36">
        <v>9651970.9700000007</v>
      </c>
    </row>
    <row r="232" spans="1:15" ht="9.9" customHeight="1" x14ac:dyDescent="0.3">
      <c r="A232" s="206" t="s">
        <v>628</v>
      </c>
      <c r="B232" s="291" t="s">
        <v>336</v>
      </c>
      <c r="C232" s="292"/>
      <c r="D232" s="292"/>
      <c r="E232" s="299" t="s">
        <v>627</v>
      </c>
      <c r="F232" s="300"/>
      <c r="G232" s="300"/>
      <c r="H232" s="300"/>
      <c r="I232" s="300"/>
      <c r="J232" s="300"/>
      <c r="K232" s="300"/>
      <c r="L232" s="36">
        <v>10626054.01</v>
      </c>
      <c r="M232" s="36">
        <v>981143.07</v>
      </c>
      <c r="N232" s="36">
        <v>7060.03</v>
      </c>
      <c r="O232" s="36">
        <v>9651970.9700000007</v>
      </c>
    </row>
    <row r="233" spans="1:15" ht="9.9" customHeight="1" x14ac:dyDescent="0.3">
      <c r="A233" s="206" t="s">
        <v>629</v>
      </c>
      <c r="B233" s="291" t="s">
        <v>336</v>
      </c>
      <c r="C233" s="292"/>
      <c r="D233" s="292"/>
      <c r="E233" s="292"/>
      <c r="F233" s="299" t="s">
        <v>627</v>
      </c>
      <c r="G233" s="300"/>
      <c r="H233" s="300"/>
      <c r="I233" s="300"/>
      <c r="J233" s="300"/>
      <c r="K233" s="300"/>
      <c r="L233" s="36">
        <v>10626054.01</v>
      </c>
      <c r="M233" s="36">
        <v>981143.07</v>
      </c>
      <c r="N233" s="36">
        <v>7060.03</v>
      </c>
      <c r="O233" s="36">
        <v>9651970.9700000007</v>
      </c>
    </row>
    <row r="234" spans="1:15" ht="9.9" customHeight="1" x14ac:dyDescent="0.3">
      <c r="A234" s="207" t="s">
        <v>630</v>
      </c>
      <c r="B234" s="291" t="s">
        <v>336</v>
      </c>
      <c r="C234" s="292"/>
      <c r="D234" s="292"/>
      <c r="E234" s="292"/>
      <c r="F234" s="292"/>
      <c r="G234" s="301" t="s">
        <v>631</v>
      </c>
      <c r="H234" s="302"/>
      <c r="I234" s="302"/>
      <c r="J234" s="302"/>
      <c r="K234" s="302"/>
      <c r="L234" s="37">
        <v>10626054.01</v>
      </c>
      <c r="M234" s="37">
        <v>981143.07</v>
      </c>
      <c r="N234" s="37">
        <v>7060.03</v>
      </c>
      <c r="O234" s="37">
        <v>9651970.9700000007</v>
      </c>
    </row>
    <row r="235" spans="1:15" ht="9.9" customHeight="1" x14ac:dyDescent="0.3">
      <c r="A235" s="206" t="s">
        <v>336</v>
      </c>
      <c r="B235" s="291" t="s">
        <v>336</v>
      </c>
      <c r="C235" s="292"/>
      <c r="D235" s="33" t="s">
        <v>336</v>
      </c>
      <c r="E235" s="34"/>
      <c r="F235" s="34"/>
      <c r="G235" s="34"/>
      <c r="H235" s="34"/>
      <c r="I235" s="34"/>
      <c r="J235" s="34"/>
      <c r="K235" s="34"/>
      <c r="L235" s="39"/>
      <c r="M235" s="39"/>
      <c r="N235" s="39"/>
      <c r="O235" s="39"/>
    </row>
    <row r="236" spans="1:15" ht="9.9" customHeight="1" x14ac:dyDescent="0.3">
      <c r="A236" s="206" t="s">
        <v>632</v>
      </c>
      <c r="B236" s="202" t="s">
        <v>336</v>
      </c>
      <c r="C236" s="299" t="s">
        <v>633</v>
      </c>
      <c r="D236" s="300"/>
      <c r="E236" s="300"/>
      <c r="F236" s="300"/>
      <c r="G236" s="300"/>
      <c r="H236" s="300"/>
      <c r="I236" s="300"/>
      <c r="J236" s="300"/>
      <c r="K236" s="300"/>
      <c r="L236" s="36">
        <v>12564672.32</v>
      </c>
      <c r="M236" s="36">
        <v>443631.81</v>
      </c>
      <c r="N236" s="36">
        <v>441500.25</v>
      </c>
      <c r="O236" s="36">
        <v>12562540.76</v>
      </c>
    </row>
    <row r="237" spans="1:15" ht="9.9" customHeight="1" x14ac:dyDescent="0.3">
      <c r="A237" s="206" t="s">
        <v>634</v>
      </c>
      <c r="B237" s="291" t="s">
        <v>336</v>
      </c>
      <c r="C237" s="292"/>
      <c r="D237" s="299" t="s">
        <v>635</v>
      </c>
      <c r="E237" s="300"/>
      <c r="F237" s="300"/>
      <c r="G237" s="300"/>
      <c r="H237" s="300"/>
      <c r="I237" s="300"/>
      <c r="J237" s="300"/>
      <c r="K237" s="300"/>
      <c r="L237" s="36">
        <v>2910117.63</v>
      </c>
      <c r="M237" s="36">
        <v>443631.81</v>
      </c>
      <c r="N237" s="36">
        <v>441500.25</v>
      </c>
      <c r="O237" s="36">
        <v>2907986.07</v>
      </c>
    </row>
    <row r="238" spans="1:15" ht="9.9" customHeight="1" x14ac:dyDescent="0.3">
      <c r="A238" s="206" t="s">
        <v>636</v>
      </c>
      <c r="B238" s="291" t="s">
        <v>336</v>
      </c>
      <c r="C238" s="292"/>
      <c r="D238" s="292"/>
      <c r="E238" s="299" t="s">
        <v>637</v>
      </c>
      <c r="F238" s="300"/>
      <c r="G238" s="300"/>
      <c r="H238" s="300"/>
      <c r="I238" s="300"/>
      <c r="J238" s="300"/>
      <c r="K238" s="300"/>
      <c r="L238" s="36">
        <v>2136487.66</v>
      </c>
      <c r="M238" s="36">
        <v>419833.02</v>
      </c>
      <c r="N238" s="36">
        <v>329305.83</v>
      </c>
      <c r="O238" s="36">
        <v>2045960.47</v>
      </c>
    </row>
    <row r="239" spans="1:15" ht="9.9" customHeight="1" x14ac:dyDescent="0.3">
      <c r="A239" s="206" t="s">
        <v>638</v>
      </c>
      <c r="B239" s="291" t="s">
        <v>336</v>
      </c>
      <c r="C239" s="292"/>
      <c r="D239" s="292"/>
      <c r="E239" s="292"/>
      <c r="F239" s="299" t="s">
        <v>637</v>
      </c>
      <c r="G239" s="300"/>
      <c r="H239" s="300"/>
      <c r="I239" s="300"/>
      <c r="J239" s="300"/>
      <c r="K239" s="300"/>
      <c r="L239" s="36">
        <v>2136487.66</v>
      </c>
      <c r="M239" s="36">
        <v>419833.02</v>
      </c>
      <c r="N239" s="36">
        <v>329305.83</v>
      </c>
      <c r="O239" s="36">
        <v>2045960.47</v>
      </c>
    </row>
    <row r="240" spans="1:15" ht="9.9" customHeight="1" x14ac:dyDescent="0.3">
      <c r="A240" s="207" t="s">
        <v>639</v>
      </c>
      <c r="B240" s="291" t="s">
        <v>336</v>
      </c>
      <c r="C240" s="292"/>
      <c r="D240" s="292"/>
      <c r="E240" s="292"/>
      <c r="F240" s="292"/>
      <c r="G240" s="301" t="s">
        <v>640</v>
      </c>
      <c r="H240" s="302"/>
      <c r="I240" s="302"/>
      <c r="J240" s="302"/>
      <c r="K240" s="302"/>
      <c r="L240" s="37">
        <v>1478969.49</v>
      </c>
      <c r="M240" s="37">
        <v>0</v>
      </c>
      <c r="N240" s="37">
        <v>329305.83</v>
      </c>
      <c r="O240" s="37">
        <v>1808275.32</v>
      </c>
    </row>
    <row r="241" spans="1:15" ht="9.9" customHeight="1" x14ac:dyDescent="0.3">
      <c r="A241" s="207" t="s">
        <v>1047</v>
      </c>
      <c r="B241" s="291" t="s">
        <v>336</v>
      </c>
      <c r="C241" s="292"/>
      <c r="D241" s="292"/>
      <c r="E241" s="292"/>
      <c r="F241" s="292"/>
      <c r="G241" s="301" t="s">
        <v>1048</v>
      </c>
      <c r="H241" s="302"/>
      <c r="I241" s="302"/>
      <c r="J241" s="302"/>
      <c r="K241" s="302"/>
      <c r="L241" s="37">
        <v>18922.560000000001</v>
      </c>
      <c r="M241" s="37">
        <v>2962.24</v>
      </c>
      <c r="N241" s="37">
        <v>0</v>
      </c>
      <c r="O241" s="37">
        <v>15960.32</v>
      </c>
    </row>
    <row r="242" spans="1:15" ht="9.9" customHeight="1" x14ac:dyDescent="0.3">
      <c r="A242" s="207" t="s">
        <v>1151</v>
      </c>
      <c r="B242" s="291" t="s">
        <v>336</v>
      </c>
      <c r="C242" s="292"/>
      <c r="D242" s="292"/>
      <c r="E242" s="292"/>
      <c r="F242" s="292"/>
      <c r="G242" s="301" t="s">
        <v>1152</v>
      </c>
      <c r="H242" s="302"/>
      <c r="I242" s="302"/>
      <c r="J242" s="302"/>
      <c r="K242" s="302"/>
      <c r="L242" s="37">
        <v>412772.99</v>
      </c>
      <c r="M242" s="37">
        <v>412772.99</v>
      </c>
      <c r="N242" s="37">
        <v>0</v>
      </c>
      <c r="O242" s="37">
        <v>0</v>
      </c>
    </row>
    <row r="243" spans="1:15" ht="9.9" customHeight="1" x14ac:dyDescent="0.3">
      <c r="A243" s="207" t="s">
        <v>641</v>
      </c>
      <c r="B243" s="291" t="s">
        <v>336</v>
      </c>
      <c r="C243" s="292"/>
      <c r="D243" s="292"/>
      <c r="E243" s="292"/>
      <c r="F243" s="292"/>
      <c r="G243" s="301" t="s">
        <v>642</v>
      </c>
      <c r="H243" s="302"/>
      <c r="I243" s="302"/>
      <c r="J243" s="302"/>
      <c r="K243" s="302"/>
      <c r="L243" s="37">
        <v>159498.45000000001</v>
      </c>
      <c r="M243" s="37">
        <v>2982.18</v>
      </c>
      <c r="N243" s="37">
        <v>0</v>
      </c>
      <c r="O243" s="37">
        <v>156516.26999999999</v>
      </c>
    </row>
    <row r="244" spans="1:15" ht="9.9" customHeight="1" x14ac:dyDescent="0.3">
      <c r="A244" s="207" t="s">
        <v>643</v>
      </c>
      <c r="B244" s="291" t="s">
        <v>336</v>
      </c>
      <c r="C244" s="292"/>
      <c r="D244" s="292"/>
      <c r="E244" s="292"/>
      <c r="F244" s="292"/>
      <c r="G244" s="301" t="s">
        <v>644</v>
      </c>
      <c r="H244" s="302"/>
      <c r="I244" s="302"/>
      <c r="J244" s="302"/>
      <c r="K244" s="302"/>
      <c r="L244" s="37">
        <v>66324.17</v>
      </c>
      <c r="M244" s="37">
        <v>1115.6099999999999</v>
      </c>
      <c r="N244" s="37">
        <v>0</v>
      </c>
      <c r="O244" s="37">
        <v>65208.56</v>
      </c>
    </row>
    <row r="245" spans="1:15" ht="9.9" customHeight="1" x14ac:dyDescent="0.3">
      <c r="A245" s="30" t="s">
        <v>336</v>
      </c>
      <c r="B245" s="291" t="s">
        <v>336</v>
      </c>
      <c r="C245" s="292"/>
      <c r="D245" s="292"/>
      <c r="E245" s="292"/>
      <c r="F245" s="292"/>
      <c r="G245" s="31" t="s">
        <v>336</v>
      </c>
      <c r="H245" s="32"/>
      <c r="I245" s="32"/>
      <c r="J245" s="32"/>
      <c r="K245" s="32"/>
      <c r="L245" s="38"/>
      <c r="M245" s="38"/>
      <c r="N245" s="38"/>
      <c r="O245" s="38"/>
    </row>
    <row r="246" spans="1:15" ht="9.9" customHeight="1" x14ac:dyDescent="0.3">
      <c r="A246" s="206" t="s">
        <v>649</v>
      </c>
      <c r="B246" s="291" t="s">
        <v>336</v>
      </c>
      <c r="C246" s="292"/>
      <c r="D246" s="292"/>
      <c r="E246" s="299" t="s">
        <v>650</v>
      </c>
      <c r="F246" s="300"/>
      <c r="G246" s="300"/>
      <c r="H246" s="300"/>
      <c r="I246" s="300"/>
      <c r="J246" s="300"/>
      <c r="K246" s="300"/>
      <c r="L246" s="36">
        <v>689974.95</v>
      </c>
      <c r="M246" s="36">
        <v>23798.79</v>
      </c>
      <c r="N246" s="36">
        <v>0</v>
      </c>
      <c r="O246" s="36">
        <v>666176.16</v>
      </c>
    </row>
    <row r="247" spans="1:15" ht="9.9" customHeight="1" x14ac:dyDescent="0.3">
      <c r="A247" s="206" t="s">
        <v>651</v>
      </c>
      <c r="B247" s="291" t="s">
        <v>336</v>
      </c>
      <c r="C247" s="292"/>
      <c r="D247" s="292"/>
      <c r="E247" s="292"/>
      <c r="F247" s="299" t="s">
        <v>650</v>
      </c>
      <c r="G247" s="300"/>
      <c r="H247" s="300"/>
      <c r="I247" s="300"/>
      <c r="J247" s="300"/>
      <c r="K247" s="300"/>
      <c r="L247" s="36">
        <v>689974.95</v>
      </c>
      <c r="M247" s="36">
        <v>23798.79</v>
      </c>
      <c r="N247" s="36">
        <v>0</v>
      </c>
      <c r="O247" s="36">
        <v>666176.16</v>
      </c>
    </row>
    <row r="248" spans="1:15" ht="9.9" customHeight="1" x14ac:dyDescent="0.3">
      <c r="A248" s="207" t="s">
        <v>652</v>
      </c>
      <c r="B248" s="291" t="s">
        <v>336</v>
      </c>
      <c r="C248" s="292"/>
      <c r="D248" s="292"/>
      <c r="E248" s="292"/>
      <c r="F248" s="292"/>
      <c r="G248" s="301" t="s">
        <v>653</v>
      </c>
      <c r="H248" s="302"/>
      <c r="I248" s="302"/>
      <c r="J248" s="302"/>
      <c r="K248" s="302"/>
      <c r="L248" s="37">
        <v>689974.95</v>
      </c>
      <c r="M248" s="37">
        <v>23798.79</v>
      </c>
      <c r="N248" s="37">
        <v>0</v>
      </c>
      <c r="O248" s="37">
        <v>666176.16</v>
      </c>
    </row>
    <row r="249" spans="1:15" ht="9.9" customHeight="1" x14ac:dyDescent="0.3">
      <c r="A249" s="30" t="s">
        <v>336</v>
      </c>
      <c r="B249" s="291" t="s">
        <v>336</v>
      </c>
      <c r="C249" s="292"/>
      <c r="D249" s="292"/>
      <c r="E249" s="292"/>
      <c r="F249" s="292"/>
      <c r="G249" s="31" t="s">
        <v>336</v>
      </c>
      <c r="H249" s="32"/>
      <c r="I249" s="32"/>
      <c r="J249" s="32"/>
      <c r="K249" s="32"/>
      <c r="L249" s="38"/>
      <c r="M249" s="38"/>
      <c r="N249" s="38"/>
      <c r="O249" s="38"/>
    </row>
    <row r="250" spans="1:15" ht="9.9" customHeight="1" x14ac:dyDescent="0.3">
      <c r="A250" s="206" t="s">
        <v>654</v>
      </c>
      <c r="B250" s="291" t="s">
        <v>336</v>
      </c>
      <c r="C250" s="292"/>
      <c r="D250" s="292"/>
      <c r="E250" s="299" t="s">
        <v>655</v>
      </c>
      <c r="F250" s="300"/>
      <c r="G250" s="300"/>
      <c r="H250" s="300"/>
      <c r="I250" s="300"/>
      <c r="J250" s="300"/>
      <c r="K250" s="300"/>
      <c r="L250" s="36">
        <v>83655.02</v>
      </c>
      <c r="M250" s="36">
        <v>0</v>
      </c>
      <c r="N250" s="36">
        <v>112194.42</v>
      </c>
      <c r="O250" s="36">
        <v>195849.44</v>
      </c>
    </row>
    <row r="251" spans="1:15" ht="9.9" customHeight="1" x14ac:dyDescent="0.3">
      <c r="A251" s="206" t="s">
        <v>656</v>
      </c>
      <c r="B251" s="291" t="s">
        <v>336</v>
      </c>
      <c r="C251" s="292"/>
      <c r="D251" s="292"/>
      <c r="E251" s="292"/>
      <c r="F251" s="299" t="s">
        <v>655</v>
      </c>
      <c r="G251" s="300"/>
      <c r="H251" s="300"/>
      <c r="I251" s="300"/>
      <c r="J251" s="300"/>
      <c r="K251" s="300"/>
      <c r="L251" s="36">
        <v>83655.02</v>
      </c>
      <c r="M251" s="36">
        <v>0</v>
      </c>
      <c r="N251" s="36">
        <v>112194.42</v>
      </c>
      <c r="O251" s="36">
        <v>195849.44</v>
      </c>
    </row>
    <row r="252" spans="1:15" ht="9.9" customHeight="1" x14ac:dyDescent="0.3">
      <c r="A252" s="207" t="s">
        <v>657</v>
      </c>
      <c r="B252" s="291" t="s">
        <v>336</v>
      </c>
      <c r="C252" s="292"/>
      <c r="D252" s="292"/>
      <c r="E252" s="292"/>
      <c r="F252" s="292"/>
      <c r="G252" s="301" t="s">
        <v>658</v>
      </c>
      <c r="H252" s="302"/>
      <c r="I252" s="302"/>
      <c r="J252" s="302"/>
      <c r="K252" s="302"/>
      <c r="L252" s="37">
        <v>83655.02</v>
      </c>
      <c r="M252" s="37">
        <v>0</v>
      </c>
      <c r="N252" s="37">
        <v>112194.42</v>
      </c>
      <c r="O252" s="37">
        <v>195849.44</v>
      </c>
    </row>
    <row r="253" spans="1:15" ht="9.9" customHeight="1" x14ac:dyDescent="0.3">
      <c r="A253" s="30" t="s">
        <v>336</v>
      </c>
      <c r="B253" s="291" t="s">
        <v>336</v>
      </c>
      <c r="C253" s="292"/>
      <c r="D253" s="292"/>
      <c r="E253" s="292"/>
      <c r="F253" s="292"/>
      <c r="G253" s="31" t="s">
        <v>336</v>
      </c>
      <c r="H253" s="32"/>
      <c r="I253" s="32"/>
      <c r="J253" s="32"/>
      <c r="K253" s="32"/>
      <c r="L253" s="38"/>
      <c r="M253" s="38"/>
      <c r="N253" s="38"/>
      <c r="O253" s="38"/>
    </row>
    <row r="254" spans="1:15" ht="9.9" customHeight="1" x14ac:dyDescent="0.3">
      <c r="A254" s="206" t="s">
        <v>659</v>
      </c>
      <c r="B254" s="291" t="s">
        <v>336</v>
      </c>
      <c r="C254" s="292"/>
      <c r="D254" s="299" t="s">
        <v>660</v>
      </c>
      <c r="E254" s="300"/>
      <c r="F254" s="300"/>
      <c r="G254" s="300"/>
      <c r="H254" s="300"/>
      <c r="I254" s="300"/>
      <c r="J254" s="300"/>
      <c r="K254" s="300"/>
      <c r="L254" s="36">
        <v>9654554.6899999995</v>
      </c>
      <c r="M254" s="36">
        <v>0</v>
      </c>
      <c r="N254" s="36">
        <v>0</v>
      </c>
      <c r="O254" s="36">
        <v>9654554.6899999995</v>
      </c>
    </row>
    <row r="255" spans="1:15" ht="9.9" customHeight="1" x14ac:dyDescent="0.3">
      <c r="A255" s="206" t="s">
        <v>661</v>
      </c>
      <c r="B255" s="291" t="s">
        <v>336</v>
      </c>
      <c r="C255" s="292"/>
      <c r="D255" s="292"/>
      <c r="E255" s="299" t="s">
        <v>660</v>
      </c>
      <c r="F255" s="300"/>
      <c r="G255" s="300"/>
      <c r="H255" s="300"/>
      <c r="I255" s="300"/>
      <c r="J255" s="300"/>
      <c r="K255" s="300"/>
      <c r="L255" s="36">
        <v>9654554.6899999995</v>
      </c>
      <c r="M255" s="36">
        <v>0</v>
      </c>
      <c r="N255" s="36">
        <v>0</v>
      </c>
      <c r="O255" s="36">
        <v>9654554.6899999995</v>
      </c>
    </row>
    <row r="256" spans="1:15" ht="9.9" customHeight="1" x14ac:dyDescent="0.3">
      <c r="A256" s="206" t="s">
        <v>662</v>
      </c>
      <c r="B256" s="291" t="s">
        <v>336</v>
      </c>
      <c r="C256" s="292"/>
      <c r="D256" s="292"/>
      <c r="E256" s="292"/>
      <c r="F256" s="299" t="s">
        <v>663</v>
      </c>
      <c r="G256" s="300"/>
      <c r="H256" s="300"/>
      <c r="I256" s="300"/>
      <c r="J256" s="300"/>
      <c r="K256" s="300"/>
      <c r="L256" s="36">
        <v>9654554.6899999995</v>
      </c>
      <c r="M256" s="36">
        <v>0</v>
      </c>
      <c r="N256" s="36">
        <v>0</v>
      </c>
      <c r="O256" s="36">
        <v>9654554.6899999995</v>
      </c>
    </row>
    <row r="257" spans="1:15" ht="9.9" customHeight="1" x14ac:dyDescent="0.3">
      <c r="A257" s="207" t="s">
        <v>664</v>
      </c>
      <c r="B257" s="291" t="s">
        <v>336</v>
      </c>
      <c r="C257" s="292"/>
      <c r="D257" s="292"/>
      <c r="E257" s="292"/>
      <c r="F257" s="292"/>
      <c r="G257" s="301" t="s">
        <v>432</v>
      </c>
      <c r="H257" s="302"/>
      <c r="I257" s="302"/>
      <c r="J257" s="302"/>
      <c r="K257" s="302"/>
      <c r="L257" s="37">
        <v>29585</v>
      </c>
      <c r="M257" s="37">
        <v>0</v>
      </c>
      <c r="N257" s="37">
        <v>0</v>
      </c>
      <c r="O257" s="37">
        <v>29585</v>
      </c>
    </row>
    <row r="258" spans="1:15" ht="9.9" customHeight="1" x14ac:dyDescent="0.3">
      <c r="A258" s="207" t="s">
        <v>665</v>
      </c>
      <c r="B258" s="291" t="s">
        <v>336</v>
      </c>
      <c r="C258" s="292"/>
      <c r="D258" s="292"/>
      <c r="E258" s="292"/>
      <c r="F258" s="292"/>
      <c r="G258" s="301" t="s">
        <v>555</v>
      </c>
      <c r="H258" s="302"/>
      <c r="I258" s="302"/>
      <c r="J258" s="302"/>
      <c r="K258" s="302"/>
      <c r="L258" s="37">
        <v>1267564.69</v>
      </c>
      <c r="M258" s="37">
        <v>0</v>
      </c>
      <c r="N258" s="37">
        <v>0</v>
      </c>
      <c r="O258" s="37">
        <v>1267564.69</v>
      </c>
    </row>
    <row r="259" spans="1:15" ht="9.9" customHeight="1" x14ac:dyDescent="0.3">
      <c r="A259" s="207" t="s">
        <v>666</v>
      </c>
      <c r="B259" s="291" t="s">
        <v>336</v>
      </c>
      <c r="C259" s="292"/>
      <c r="D259" s="292"/>
      <c r="E259" s="292"/>
      <c r="F259" s="292"/>
      <c r="G259" s="301" t="s">
        <v>557</v>
      </c>
      <c r="H259" s="302"/>
      <c r="I259" s="302"/>
      <c r="J259" s="302"/>
      <c r="K259" s="302"/>
      <c r="L259" s="37">
        <v>35000</v>
      </c>
      <c r="M259" s="37">
        <v>0</v>
      </c>
      <c r="N259" s="37">
        <v>0</v>
      </c>
      <c r="O259" s="37">
        <v>35000</v>
      </c>
    </row>
    <row r="260" spans="1:15" ht="9.9" customHeight="1" x14ac:dyDescent="0.3">
      <c r="A260" s="207" t="s">
        <v>667</v>
      </c>
      <c r="B260" s="291" t="s">
        <v>336</v>
      </c>
      <c r="C260" s="292"/>
      <c r="D260" s="292"/>
      <c r="E260" s="292"/>
      <c r="F260" s="292"/>
      <c r="G260" s="301" t="s">
        <v>559</v>
      </c>
      <c r="H260" s="302"/>
      <c r="I260" s="302"/>
      <c r="J260" s="302"/>
      <c r="K260" s="302"/>
      <c r="L260" s="37">
        <v>150000</v>
      </c>
      <c r="M260" s="37">
        <v>0</v>
      </c>
      <c r="N260" s="37">
        <v>0</v>
      </c>
      <c r="O260" s="37">
        <v>150000</v>
      </c>
    </row>
    <row r="261" spans="1:15" ht="9.9" customHeight="1" x14ac:dyDescent="0.3">
      <c r="A261" s="207" t="s">
        <v>668</v>
      </c>
      <c r="B261" s="291" t="s">
        <v>336</v>
      </c>
      <c r="C261" s="292"/>
      <c r="D261" s="292"/>
      <c r="E261" s="292"/>
      <c r="F261" s="292"/>
      <c r="G261" s="301" t="s">
        <v>561</v>
      </c>
      <c r="H261" s="302"/>
      <c r="I261" s="302"/>
      <c r="J261" s="302"/>
      <c r="K261" s="302"/>
      <c r="L261" s="37">
        <v>8172405</v>
      </c>
      <c r="M261" s="37">
        <v>0</v>
      </c>
      <c r="N261" s="37">
        <v>0</v>
      </c>
      <c r="O261" s="37">
        <v>8172405</v>
      </c>
    </row>
    <row r="262" spans="1:15" ht="9.9" customHeight="1" x14ac:dyDescent="0.3">
      <c r="A262" s="206" t="s">
        <v>336</v>
      </c>
      <c r="B262" s="291" t="s">
        <v>336</v>
      </c>
      <c r="C262" s="292"/>
      <c r="D262" s="33" t="s">
        <v>336</v>
      </c>
      <c r="E262" s="34"/>
      <c r="F262" s="34"/>
      <c r="G262" s="34"/>
      <c r="H262" s="34"/>
      <c r="I262" s="34"/>
      <c r="J262" s="34"/>
      <c r="K262" s="34"/>
      <c r="L262" s="39"/>
      <c r="M262" s="39"/>
      <c r="N262" s="39"/>
      <c r="O262" s="39"/>
    </row>
    <row r="263" spans="1:15" ht="9.9" customHeight="1" x14ac:dyDescent="0.3">
      <c r="A263" s="206" t="s">
        <v>669</v>
      </c>
      <c r="B263" s="299" t="s">
        <v>670</v>
      </c>
      <c r="C263" s="300"/>
      <c r="D263" s="300"/>
      <c r="E263" s="300"/>
      <c r="F263" s="300"/>
      <c r="G263" s="300"/>
      <c r="H263" s="300"/>
      <c r="I263" s="300"/>
      <c r="J263" s="300"/>
      <c r="K263" s="300"/>
      <c r="L263" s="36">
        <v>0</v>
      </c>
      <c r="M263" s="36">
        <v>2050192.26</v>
      </c>
      <c r="N263" s="36">
        <v>450195.54</v>
      </c>
      <c r="O263" s="36">
        <v>1599996.72</v>
      </c>
    </row>
    <row r="264" spans="1:15" ht="9.9" customHeight="1" x14ac:dyDescent="0.3">
      <c r="A264" s="206" t="s">
        <v>671</v>
      </c>
      <c r="B264" s="202" t="s">
        <v>336</v>
      </c>
      <c r="C264" s="299" t="s">
        <v>672</v>
      </c>
      <c r="D264" s="300"/>
      <c r="E264" s="300"/>
      <c r="F264" s="300"/>
      <c r="G264" s="300"/>
      <c r="H264" s="300"/>
      <c r="I264" s="300"/>
      <c r="J264" s="300"/>
      <c r="K264" s="300"/>
      <c r="L264" s="36">
        <v>0</v>
      </c>
      <c r="M264" s="36">
        <v>1184589.57</v>
      </c>
      <c r="N264" s="36">
        <v>450195.54</v>
      </c>
      <c r="O264" s="36">
        <v>734394.03</v>
      </c>
    </row>
    <row r="265" spans="1:15" ht="9.9" customHeight="1" x14ac:dyDescent="0.3">
      <c r="A265" s="206" t="s">
        <v>673</v>
      </c>
      <c r="B265" s="291" t="s">
        <v>336</v>
      </c>
      <c r="C265" s="292"/>
      <c r="D265" s="299" t="s">
        <v>674</v>
      </c>
      <c r="E265" s="300"/>
      <c r="F265" s="300"/>
      <c r="G265" s="300"/>
      <c r="H265" s="300"/>
      <c r="I265" s="300"/>
      <c r="J265" s="300"/>
      <c r="K265" s="300"/>
      <c r="L265" s="36">
        <v>0</v>
      </c>
      <c r="M265" s="36">
        <v>1051649.6299999999</v>
      </c>
      <c r="N265" s="36">
        <v>450195.54</v>
      </c>
      <c r="O265" s="36">
        <v>601454.09</v>
      </c>
    </row>
    <row r="266" spans="1:15" ht="9.9" customHeight="1" x14ac:dyDescent="0.3">
      <c r="A266" s="206" t="s">
        <v>675</v>
      </c>
      <c r="B266" s="291" t="s">
        <v>336</v>
      </c>
      <c r="C266" s="292"/>
      <c r="D266" s="292"/>
      <c r="E266" s="299" t="s">
        <v>676</v>
      </c>
      <c r="F266" s="300"/>
      <c r="G266" s="300"/>
      <c r="H266" s="300"/>
      <c r="I266" s="300"/>
      <c r="J266" s="300"/>
      <c r="K266" s="300"/>
      <c r="L266" s="36">
        <v>0</v>
      </c>
      <c r="M266" s="36">
        <v>29990.36</v>
      </c>
      <c r="N266" s="36">
        <v>0.01</v>
      </c>
      <c r="O266" s="36">
        <v>29990.35</v>
      </c>
    </row>
    <row r="267" spans="1:15" ht="9.9" customHeight="1" x14ac:dyDescent="0.3">
      <c r="A267" s="206" t="s">
        <v>697</v>
      </c>
      <c r="B267" s="291" t="s">
        <v>336</v>
      </c>
      <c r="C267" s="292"/>
      <c r="D267" s="292"/>
      <c r="E267" s="292"/>
      <c r="F267" s="299" t="s">
        <v>698</v>
      </c>
      <c r="G267" s="300"/>
      <c r="H267" s="300"/>
      <c r="I267" s="300"/>
      <c r="J267" s="300"/>
      <c r="K267" s="300"/>
      <c r="L267" s="36">
        <v>0</v>
      </c>
      <c r="M267" s="36">
        <v>29990.36</v>
      </c>
      <c r="N267" s="36">
        <v>0.01</v>
      </c>
      <c r="O267" s="36">
        <v>29990.35</v>
      </c>
    </row>
    <row r="268" spans="1:15" ht="9.9" customHeight="1" x14ac:dyDescent="0.3">
      <c r="A268" s="207" t="s">
        <v>699</v>
      </c>
      <c r="B268" s="291" t="s">
        <v>336</v>
      </c>
      <c r="C268" s="292"/>
      <c r="D268" s="292"/>
      <c r="E268" s="292"/>
      <c r="F268" s="292"/>
      <c r="G268" s="301" t="s">
        <v>680</v>
      </c>
      <c r="H268" s="302"/>
      <c r="I268" s="302"/>
      <c r="J268" s="302"/>
      <c r="K268" s="302"/>
      <c r="L268" s="37">
        <v>0</v>
      </c>
      <c r="M268" s="37">
        <v>23015.96</v>
      </c>
      <c r="N268" s="37">
        <v>0.01</v>
      </c>
      <c r="O268" s="37">
        <v>23015.95</v>
      </c>
    </row>
    <row r="269" spans="1:15" ht="9.9" customHeight="1" x14ac:dyDescent="0.3">
      <c r="A269" s="207" t="s">
        <v>702</v>
      </c>
      <c r="B269" s="291" t="s">
        <v>336</v>
      </c>
      <c r="C269" s="292"/>
      <c r="D269" s="292"/>
      <c r="E269" s="292"/>
      <c r="F269" s="292"/>
      <c r="G269" s="301" t="s">
        <v>686</v>
      </c>
      <c r="H269" s="302"/>
      <c r="I269" s="302"/>
      <c r="J269" s="302"/>
      <c r="K269" s="302"/>
      <c r="L269" s="37">
        <v>0</v>
      </c>
      <c r="M269" s="37">
        <v>4603.2</v>
      </c>
      <c r="N269" s="37">
        <v>0</v>
      </c>
      <c r="O269" s="37">
        <v>4603.2</v>
      </c>
    </row>
    <row r="270" spans="1:15" ht="9.9" customHeight="1" x14ac:dyDescent="0.3">
      <c r="A270" s="207" t="s">
        <v>703</v>
      </c>
      <c r="B270" s="307" t="s">
        <v>336</v>
      </c>
      <c r="C270" s="308"/>
      <c r="D270" s="308"/>
      <c r="E270" s="308"/>
      <c r="F270" s="308"/>
      <c r="G270" s="309" t="s">
        <v>688</v>
      </c>
      <c r="H270" s="310"/>
      <c r="I270" s="310"/>
      <c r="J270" s="310"/>
      <c r="K270" s="310"/>
      <c r="L270" s="289">
        <v>0</v>
      </c>
      <c r="M270" s="289">
        <v>1841.28</v>
      </c>
      <c r="N270" s="289">
        <v>0</v>
      </c>
      <c r="O270" s="289">
        <v>1841.28</v>
      </c>
    </row>
    <row r="271" spans="1:15" ht="9.9" customHeight="1" x14ac:dyDescent="0.3">
      <c r="A271" s="207" t="s">
        <v>704</v>
      </c>
      <c r="B271" s="291" t="s">
        <v>336</v>
      </c>
      <c r="C271" s="292"/>
      <c r="D271" s="292"/>
      <c r="E271" s="292"/>
      <c r="F271" s="292"/>
      <c r="G271" s="301" t="s">
        <v>692</v>
      </c>
      <c r="H271" s="302"/>
      <c r="I271" s="302"/>
      <c r="J271" s="302"/>
      <c r="K271" s="302"/>
      <c r="L271" s="37">
        <v>0</v>
      </c>
      <c r="M271" s="37">
        <v>7.92</v>
      </c>
      <c r="N271" s="37">
        <v>0</v>
      </c>
      <c r="O271" s="37">
        <v>7.92</v>
      </c>
    </row>
    <row r="272" spans="1:15" ht="9.9" customHeight="1" x14ac:dyDescent="0.3">
      <c r="A272" s="207" t="s">
        <v>705</v>
      </c>
      <c r="B272" s="291" t="s">
        <v>336</v>
      </c>
      <c r="C272" s="292"/>
      <c r="D272" s="292"/>
      <c r="E272" s="292"/>
      <c r="F272" s="292"/>
      <c r="G272" s="301" t="s">
        <v>694</v>
      </c>
      <c r="H272" s="302"/>
      <c r="I272" s="302"/>
      <c r="J272" s="302"/>
      <c r="K272" s="302"/>
      <c r="L272" s="37">
        <v>0</v>
      </c>
      <c r="M272" s="37">
        <v>522</v>
      </c>
      <c r="N272" s="37">
        <v>0</v>
      </c>
      <c r="O272" s="37">
        <v>522</v>
      </c>
    </row>
    <row r="273" spans="1:15" ht="9.9" customHeight="1" x14ac:dyDescent="0.3">
      <c r="A273" s="30" t="s">
        <v>336</v>
      </c>
      <c r="B273" s="291" t="s">
        <v>336</v>
      </c>
      <c r="C273" s="292"/>
      <c r="D273" s="292"/>
      <c r="E273" s="292"/>
      <c r="F273" s="292"/>
      <c r="G273" s="31" t="s">
        <v>336</v>
      </c>
      <c r="H273" s="32"/>
      <c r="I273" s="32"/>
      <c r="J273" s="32"/>
      <c r="K273" s="32"/>
      <c r="L273" s="38"/>
      <c r="M273" s="38"/>
      <c r="N273" s="38"/>
      <c r="O273" s="38"/>
    </row>
    <row r="274" spans="1:15" ht="9.9" customHeight="1" x14ac:dyDescent="0.3">
      <c r="A274" s="206" t="s">
        <v>706</v>
      </c>
      <c r="B274" s="291" t="s">
        <v>336</v>
      </c>
      <c r="C274" s="292"/>
      <c r="D274" s="292"/>
      <c r="E274" s="299" t="s">
        <v>707</v>
      </c>
      <c r="F274" s="300"/>
      <c r="G274" s="300"/>
      <c r="H274" s="300"/>
      <c r="I274" s="300"/>
      <c r="J274" s="300"/>
      <c r="K274" s="300"/>
      <c r="L274" s="36">
        <v>0</v>
      </c>
      <c r="M274" s="36">
        <v>877046.78</v>
      </c>
      <c r="N274" s="36">
        <v>448986.3</v>
      </c>
      <c r="O274" s="36">
        <v>428060.48</v>
      </c>
    </row>
    <row r="275" spans="1:15" ht="9.9" customHeight="1" x14ac:dyDescent="0.3">
      <c r="A275" s="206" t="s">
        <v>708</v>
      </c>
      <c r="B275" s="291" t="s">
        <v>336</v>
      </c>
      <c r="C275" s="292"/>
      <c r="D275" s="292"/>
      <c r="E275" s="292"/>
      <c r="F275" s="299" t="s">
        <v>678</v>
      </c>
      <c r="G275" s="300"/>
      <c r="H275" s="300"/>
      <c r="I275" s="300"/>
      <c r="J275" s="300"/>
      <c r="K275" s="300"/>
      <c r="L275" s="36">
        <v>0</v>
      </c>
      <c r="M275" s="36">
        <v>147296</v>
      </c>
      <c r="N275" s="36">
        <v>94354.83</v>
      </c>
      <c r="O275" s="36">
        <v>52941.17</v>
      </c>
    </row>
    <row r="276" spans="1:15" ht="9.9" customHeight="1" x14ac:dyDescent="0.3">
      <c r="A276" s="207" t="s">
        <v>709</v>
      </c>
      <c r="B276" s="291" t="s">
        <v>336</v>
      </c>
      <c r="C276" s="292"/>
      <c r="D276" s="292"/>
      <c r="E276" s="292"/>
      <c r="F276" s="292"/>
      <c r="G276" s="301" t="s">
        <v>680</v>
      </c>
      <c r="H276" s="302"/>
      <c r="I276" s="302"/>
      <c r="J276" s="302"/>
      <c r="K276" s="302"/>
      <c r="L276" s="37">
        <v>0</v>
      </c>
      <c r="M276" s="37">
        <v>31483.31</v>
      </c>
      <c r="N276" s="37">
        <v>89.33</v>
      </c>
      <c r="O276" s="37">
        <v>31393.98</v>
      </c>
    </row>
    <row r="277" spans="1:15" ht="9.9" customHeight="1" x14ac:dyDescent="0.3">
      <c r="A277" s="207" t="s">
        <v>710</v>
      </c>
      <c r="B277" s="291" t="s">
        <v>336</v>
      </c>
      <c r="C277" s="292"/>
      <c r="D277" s="292"/>
      <c r="E277" s="292"/>
      <c r="F277" s="292"/>
      <c r="G277" s="301" t="s">
        <v>682</v>
      </c>
      <c r="H277" s="302"/>
      <c r="I277" s="302"/>
      <c r="J277" s="302"/>
      <c r="K277" s="302"/>
      <c r="L277" s="37">
        <v>0</v>
      </c>
      <c r="M277" s="37">
        <v>81625.16</v>
      </c>
      <c r="N277" s="37">
        <v>91736.45</v>
      </c>
      <c r="O277" s="37">
        <v>-10111.290000000001</v>
      </c>
    </row>
    <row r="278" spans="1:15" ht="9.9" customHeight="1" x14ac:dyDescent="0.3">
      <c r="A278" s="207" t="s">
        <v>711</v>
      </c>
      <c r="B278" s="291" t="s">
        <v>336</v>
      </c>
      <c r="C278" s="292"/>
      <c r="D278" s="292"/>
      <c r="E278" s="292"/>
      <c r="F278" s="292"/>
      <c r="G278" s="301" t="s">
        <v>684</v>
      </c>
      <c r="H278" s="302"/>
      <c r="I278" s="302"/>
      <c r="J278" s="302"/>
      <c r="K278" s="302"/>
      <c r="L278" s="37">
        <v>0</v>
      </c>
      <c r="M278" s="37">
        <v>5215.3500000000004</v>
      </c>
      <c r="N278" s="37">
        <v>0</v>
      </c>
      <c r="O278" s="37">
        <v>5215.3500000000004</v>
      </c>
    </row>
    <row r="279" spans="1:15" ht="9.9" customHeight="1" x14ac:dyDescent="0.3">
      <c r="A279" s="207" t="s">
        <v>712</v>
      </c>
      <c r="B279" s="291" t="s">
        <v>336</v>
      </c>
      <c r="C279" s="292"/>
      <c r="D279" s="292"/>
      <c r="E279" s="292"/>
      <c r="F279" s="292"/>
      <c r="G279" s="301" t="s">
        <v>686</v>
      </c>
      <c r="H279" s="302"/>
      <c r="I279" s="302"/>
      <c r="J279" s="302"/>
      <c r="K279" s="302"/>
      <c r="L279" s="37">
        <v>0</v>
      </c>
      <c r="M279" s="37">
        <v>13754.54</v>
      </c>
      <c r="N279" s="37">
        <v>0</v>
      </c>
      <c r="O279" s="37">
        <v>13754.54</v>
      </c>
    </row>
    <row r="280" spans="1:15" ht="9.9" customHeight="1" x14ac:dyDescent="0.3">
      <c r="A280" s="207" t="s">
        <v>713</v>
      </c>
      <c r="B280" s="291" t="s">
        <v>336</v>
      </c>
      <c r="C280" s="292"/>
      <c r="D280" s="292"/>
      <c r="E280" s="292"/>
      <c r="F280" s="292"/>
      <c r="G280" s="301" t="s">
        <v>688</v>
      </c>
      <c r="H280" s="302"/>
      <c r="I280" s="302"/>
      <c r="J280" s="302"/>
      <c r="K280" s="302"/>
      <c r="L280" s="37">
        <v>0</v>
      </c>
      <c r="M280" s="37">
        <v>4100.09</v>
      </c>
      <c r="N280" s="37">
        <v>0</v>
      </c>
      <c r="O280" s="37">
        <v>4100.09</v>
      </c>
    </row>
    <row r="281" spans="1:15" ht="9.9" customHeight="1" x14ac:dyDescent="0.3">
      <c r="A281" s="207" t="s">
        <v>714</v>
      </c>
      <c r="B281" s="291" t="s">
        <v>336</v>
      </c>
      <c r="C281" s="292"/>
      <c r="D281" s="292"/>
      <c r="E281" s="292"/>
      <c r="F281" s="292"/>
      <c r="G281" s="301" t="s">
        <v>690</v>
      </c>
      <c r="H281" s="302"/>
      <c r="I281" s="302"/>
      <c r="J281" s="302"/>
      <c r="K281" s="302"/>
      <c r="L281" s="37">
        <v>0</v>
      </c>
      <c r="M281" s="37">
        <v>554.82000000000005</v>
      </c>
      <c r="N281" s="37">
        <v>0</v>
      </c>
      <c r="O281" s="37">
        <v>554.82000000000005</v>
      </c>
    </row>
    <row r="282" spans="1:15" ht="9.9" customHeight="1" x14ac:dyDescent="0.3">
      <c r="A282" s="207" t="s">
        <v>715</v>
      </c>
      <c r="B282" s="291" t="s">
        <v>336</v>
      </c>
      <c r="C282" s="292"/>
      <c r="D282" s="292"/>
      <c r="E282" s="292"/>
      <c r="F282" s="292"/>
      <c r="G282" s="301" t="s">
        <v>716</v>
      </c>
      <c r="H282" s="302"/>
      <c r="I282" s="302"/>
      <c r="J282" s="302"/>
      <c r="K282" s="302"/>
      <c r="L282" s="37">
        <v>0</v>
      </c>
      <c r="M282" s="37">
        <v>4463.04</v>
      </c>
      <c r="N282" s="37">
        <v>1776.14</v>
      </c>
      <c r="O282" s="37">
        <v>2686.9</v>
      </c>
    </row>
    <row r="283" spans="1:15" ht="9.9" customHeight="1" x14ac:dyDescent="0.3">
      <c r="A283" s="207" t="s">
        <v>717</v>
      </c>
      <c r="B283" s="291" t="s">
        <v>336</v>
      </c>
      <c r="C283" s="292"/>
      <c r="D283" s="292"/>
      <c r="E283" s="292"/>
      <c r="F283" s="292"/>
      <c r="G283" s="301" t="s">
        <v>692</v>
      </c>
      <c r="H283" s="302"/>
      <c r="I283" s="302"/>
      <c r="J283" s="302"/>
      <c r="K283" s="302"/>
      <c r="L283" s="37">
        <v>0</v>
      </c>
      <c r="M283" s="37">
        <v>87.12</v>
      </c>
      <c r="N283" s="37">
        <v>0</v>
      </c>
      <c r="O283" s="37">
        <v>87.12</v>
      </c>
    </row>
    <row r="284" spans="1:15" ht="9.9" customHeight="1" x14ac:dyDescent="0.3">
      <c r="A284" s="207" t="s">
        <v>718</v>
      </c>
      <c r="B284" s="291" t="s">
        <v>336</v>
      </c>
      <c r="C284" s="292"/>
      <c r="D284" s="292"/>
      <c r="E284" s="292"/>
      <c r="F284" s="292"/>
      <c r="G284" s="301" t="s">
        <v>694</v>
      </c>
      <c r="H284" s="302"/>
      <c r="I284" s="302"/>
      <c r="J284" s="302"/>
      <c r="K284" s="302"/>
      <c r="L284" s="37">
        <v>0</v>
      </c>
      <c r="M284" s="37">
        <v>4669</v>
      </c>
      <c r="N284" s="37">
        <v>0</v>
      </c>
      <c r="O284" s="37">
        <v>4669</v>
      </c>
    </row>
    <row r="285" spans="1:15" ht="9.9" customHeight="1" x14ac:dyDescent="0.3">
      <c r="A285" s="207" t="s">
        <v>719</v>
      </c>
      <c r="B285" s="291" t="s">
        <v>336</v>
      </c>
      <c r="C285" s="292"/>
      <c r="D285" s="292"/>
      <c r="E285" s="292"/>
      <c r="F285" s="292"/>
      <c r="G285" s="301" t="s">
        <v>720</v>
      </c>
      <c r="H285" s="302"/>
      <c r="I285" s="302"/>
      <c r="J285" s="302"/>
      <c r="K285" s="302"/>
      <c r="L285" s="37">
        <v>0</v>
      </c>
      <c r="M285" s="37">
        <v>1343.57</v>
      </c>
      <c r="N285" s="37">
        <v>752.91</v>
      </c>
      <c r="O285" s="37">
        <v>590.66</v>
      </c>
    </row>
    <row r="286" spans="1:15" ht="9.9" customHeight="1" x14ac:dyDescent="0.3">
      <c r="A286" s="30" t="s">
        <v>336</v>
      </c>
      <c r="B286" s="291" t="s">
        <v>336</v>
      </c>
      <c r="C286" s="292"/>
      <c r="D286" s="292"/>
      <c r="E286" s="292"/>
      <c r="F286" s="292"/>
      <c r="G286" s="31" t="s">
        <v>336</v>
      </c>
      <c r="H286" s="32"/>
      <c r="I286" s="32"/>
      <c r="J286" s="32"/>
      <c r="K286" s="32"/>
      <c r="L286" s="38"/>
      <c r="M286" s="38"/>
      <c r="N286" s="38"/>
      <c r="O286" s="38"/>
    </row>
    <row r="287" spans="1:15" ht="9.9" customHeight="1" x14ac:dyDescent="0.3">
      <c r="A287" s="206" t="s">
        <v>722</v>
      </c>
      <c r="B287" s="291" t="s">
        <v>336</v>
      </c>
      <c r="C287" s="292"/>
      <c r="D287" s="292"/>
      <c r="E287" s="292"/>
      <c r="F287" s="299" t="s">
        <v>698</v>
      </c>
      <c r="G287" s="300"/>
      <c r="H287" s="300"/>
      <c r="I287" s="300"/>
      <c r="J287" s="300"/>
      <c r="K287" s="300"/>
      <c r="L287" s="36">
        <v>0</v>
      </c>
      <c r="M287" s="36">
        <v>729750.78</v>
      </c>
      <c r="N287" s="36">
        <v>354631.47</v>
      </c>
      <c r="O287" s="36">
        <v>375119.31</v>
      </c>
    </row>
    <row r="288" spans="1:15" ht="9.9" customHeight="1" x14ac:dyDescent="0.3">
      <c r="A288" s="207" t="s">
        <v>723</v>
      </c>
      <c r="B288" s="291" t="s">
        <v>336</v>
      </c>
      <c r="C288" s="292"/>
      <c r="D288" s="292"/>
      <c r="E288" s="292"/>
      <c r="F288" s="292"/>
      <c r="G288" s="301" t="s">
        <v>680</v>
      </c>
      <c r="H288" s="302"/>
      <c r="I288" s="302"/>
      <c r="J288" s="302"/>
      <c r="K288" s="302"/>
      <c r="L288" s="37">
        <v>0</v>
      </c>
      <c r="M288" s="37">
        <v>186937.67</v>
      </c>
      <c r="N288" s="37">
        <v>1255.44</v>
      </c>
      <c r="O288" s="37">
        <v>185682.23</v>
      </c>
    </row>
    <row r="289" spans="1:15" ht="9.9" customHeight="1" x14ac:dyDescent="0.3">
      <c r="A289" s="207" t="s">
        <v>724</v>
      </c>
      <c r="B289" s="291" t="s">
        <v>336</v>
      </c>
      <c r="C289" s="292"/>
      <c r="D289" s="292"/>
      <c r="E289" s="292"/>
      <c r="F289" s="292"/>
      <c r="G289" s="301" t="s">
        <v>682</v>
      </c>
      <c r="H289" s="302"/>
      <c r="I289" s="302"/>
      <c r="J289" s="302"/>
      <c r="K289" s="302"/>
      <c r="L289" s="37">
        <v>0</v>
      </c>
      <c r="M289" s="37">
        <v>355404.42</v>
      </c>
      <c r="N289" s="37">
        <v>335325.06</v>
      </c>
      <c r="O289" s="37">
        <v>20079.36</v>
      </c>
    </row>
    <row r="290" spans="1:15" ht="9.9" customHeight="1" x14ac:dyDescent="0.3">
      <c r="A290" s="207" t="s">
        <v>725</v>
      </c>
      <c r="B290" s="291" t="s">
        <v>336</v>
      </c>
      <c r="C290" s="292"/>
      <c r="D290" s="292"/>
      <c r="E290" s="292"/>
      <c r="F290" s="292"/>
      <c r="G290" s="301" t="s">
        <v>684</v>
      </c>
      <c r="H290" s="302"/>
      <c r="I290" s="302"/>
      <c r="J290" s="302"/>
      <c r="K290" s="302"/>
      <c r="L290" s="37">
        <v>0</v>
      </c>
      <c r="M290" s="37">
        <v>21824.46</v>
      </c>
      <c r="N290" s="37">
        <v>0</v>
      </c>
      <c r="O290" s="37">
        <v>21824.46</v>
      </c>
    </row>
    <row r="291" spans="1:15" ht="9.9" customHeight="1" x14ac:dyDescent="0.3">
      <c r="A291" s="207" t="s">
        <v>726</v>
      </c>
      <c r="B291" s="291" t="s">
        <v>336</v>
      </c>
      <c r="C291" s="292"/>
      <c r="D291" s="292"/>
      <c r="E291" s="292"/>
      <c r="F291" s="292"/>
      <c r="G291" s="301" t="s">
        <v>727</v>
      </c>
      <c r="H291" s="302"/>
      <c r="I291" s="302"/>
      <c r="J291" s="302"/>
      <c r="K291" s="302"/>
      <c r="L291" s="37">
        <v>0</v>
      </c>
      <c r="M291" s="37">
        <v>1115.4100000000001</v>
      </c>
      <c r="N291" s="37">
        <v>0</v>
      </c>
      <c r="O291" s="37">
        <v>1115.4100000000001</v>
      </c>
    </row>
    <row r="292" spans="1:15" ht="9.9" customHeight="1" x14ac:dyDescent="0.3">
      <c r="A292" s="207" t="s">
        <v>730</v>
      </c>
      <c r="B292" s="291" t="s">
        <v>336</v>
      </c>
      <c r="C292" s="292"/>
      <c r="D292" s="292"/>
      <c r="E292" s="292"/>
      <c r="F292" s="292"/>
      <c r="G292" s="301" t="s">
        <v>686</v>
      </c>
      <c r="H292" s="302"/>
      <c r="I292" s="302"/>
      <c r="J292" s="302"/>
      <c r="K292" s="302"/>
      <c r="L292" s="37">
        <v>0</v>
      </c>
      <c r="M292" s="37">
        <v>52795.24</v>
      </c>
      <c r="N292" s="37">
        <v>0</v>
      </c>
      <c r="O292" s="37">
        <v>52795.24</v>
      </c>
    </row>
    <row r="293" spans="1:15" ht="9.9" customHeight="1" x14ac:dyDescent="0.3">
      <c r="A293" s="207" t="s">
        <v>731</v>
      </c>
      <c r="B293" s="291" t="s">
        <v>336</v>
      </c>
      <c r="C293" s="292"/>
      <c r="D293" s="292"/>
      <c r="E293" s="292"/>
      <c r="F293" s="292"/>
      <c r="G293" s="301" t="s">
        <v>688</v>
      </c>
      <c r="H293" s="302"/>
      <c r="I293" s="302"/>
      <c r="J293" s="302"/>
      <c r="K293" s="302"/>
      <c r="L293" s="37">
        <v>0</v>
      </c>
      <c r="M293" s="37">
        <v>15964.4</v>
      </c>
      <c r="N293" s="37">
        <v>0</v>
      </c>
      <c r="O293" s="37">
        <v>15964.4</v>
      </c>
    </row>
    <row r="294" spans="1:15" ht="9.9" customHeight="1" x14ac:dyDescent="0.3">
      <c r="A294" s="207" t="s">
        <v>732</v>
      </c>
      <c r="B294" s="291" t="s">
        <v>336</v>
      </c>
      <c r="C294" s="292"/>
      <c r="D294" s="292"/>
      <c r="E294" s="292"/>
      <c r="F294" s="292"/>
      <c r="G294" s="301" t="s">
        <v>690</v>
      </c>
      <c r="H294" s="302"/>
      <c r="I294" s="302"/>
      <c r="J294" s="302"/>
      <c r="K294" s="302"/>
      <c r="L294" s="37">
        <v>0</v>
      </c>
      <c r="M294" s="37">
        <v>1948.33</v>
      </c>
      <c r="N294" s="37">
        <v>0</v>
      </c>
      <c r="O294" s="37">
        <v>1948.33</v>
      </c>
    </row>
    <row r="295" spans="1:15" ht="9.9" customHeight="1" x14ac:dyDescent="0.3">
      <c r="A295" s="207" t="s">
        <v>733</v>
      </c>
      <c r="B295" s="291" t="s">
        <v>336</v>
      </c>
      <c r="C295" s="292"/>
      <c r="D295" s="292"/>
      <c r="E295" s="292"/>
      <c r="F295" s="292"/>
      <c r="G295" s="301" t="s">
        <v>716</v>
      </c>
      <c r="H295" s="302"/>
      <c r="I295" s="302"/>
      <c r="J295" s="302"/>
      <c r="K295" s="302"/>
      <c r="L295" s="37">
        <v>0</v>
      </c>
      <c r="M295" s="37">
        <v>38171.29</v>
      </c>
      <c r="N295" s="37">
        <v>11364.15</v>
      </c>
      <c r="O295" s="37">
        <v>26807.14</v>
      </c>
    </row>
    <row r="296" spans="1:15" ht="9.9" customHeight="1" x14ac:dyDescent="0.3">
      <c r="A296" s="207" t="s">
        <v>734</v>
      </c>
      <c r="B296" s="291" t="s">
        <v>336</v>
      </c>
      <c r="C296" s="292"/>
      <c r="D296" s="292"/>
      <c r="E296" s="292"/>
      <c r="F296" s="292"/>
      <c r="G296" s="301" t="s">
        <v>692</v>
      </c>
      <c r="H296" s="302"/>
      <c r="I296" s="302"/>
      <c r="J296" s="302"/>
      <c r="K296" s="302"/>
      <c r="L296" s="37">
        <v>0</v>
      </c>
      <c r="M296" s="37">
        <v>638.04</v>
      </c>
      <c r="N296" s="37">
        <v>1.49</v>
      </c>
      <c r="O296" s="37">
        <v>636.54999999999995</v>
      </c>
    </row>
    <row r="297" spans="1:15" ht="9.9" customHeight="1" x14ac:dyDescent="0.3">
      <c r="A297" s="207" t="s">
        <v>735</v>
      </c>
      <c r="B297" s="291" t="s">
        <v>336</v>
      </c>
      <c r="C297" s="292"/>
      <c r="D297" s="292"/>
      <c r="E297" s="292"/>
      <c r="F297" s="292"/>
      <c r="G297" s="301" t="s">
        <v>694</v>
      </c>
      <c r="H297" s="302"/>
      <c r="I297" s="302"/>
      <c r="J297" s="302"/>
      <c r="K297" s="302"/>
      <c r="L297" s="37">
        <v>0</v>
      </c>
      <c r="M297" s="37">
        <v>34700</v>
      </c>
      <c r="N297" s="37">
        <v>210.83</v>
      </c>
      <c r="O297" s="37">
        <v>34489.17</v>
      </c>
    </row>
    <row r="298" spans="1:15" ht="9.9" customHeight="1" x14ac:dyDescent="0.3">
      <c r="A298" s="207" t="s">
        <v>736</v>
      </c>
      <c r="B298" s="291" t="s">
        <v>336</v>
      </c>
      <c r="C298" s="292"/>
      <c r="D298" s="292"/>
      <c r="E298" s="292"/>
      <c r="F298" s="292"/>
      <c r="G298" s="301" t="s">
        <v>720</v>
      </c>
      <c r="H298" s="302"/>
      <c r="I298" s="302"/>
      <c r="J298" s="302"/>
      <c r="K298" s="302"/>
      <c r="L298" s="37">
        <v>0</v>
      </c>
      <c r="M298" s="37">
        <v>18651.52</v>
      </c>
      <c r="N298" s="37">
        <v>6474.5</v>
      </c>
      <c r="O298" s="37">
        <v>12177.02</v>
      </c>
    </row>
    <row r="299" spans="1:15" ht="9.9" customHeight="1" x14ac:dyDescent="0.3">
      <c r="A299" s="207" t="s">
        <v>740</v>
      </c>
      <c r="B299" s="291" t="s">
        <v>336</v>
      </c>
      <c r="C299" s="292"/>
      <c r="D299" s="292"/>
      <c r="E299" s="292"/>
      <c r="F299" s="292"/>
      <c r="G299" s="301" t="s">
        <v>741</v>
      </c>
      <c r="H299" s="302"/>
      <c r="I299" s="302"/>
      <c r="J299" s="302"/>
      <c r="K299" s="302"/>
      <c r="L299" s="37">
        <v>0</v>
      </c>
      <c r="M299" s="37">
        <v>1600</v>
      </c>
      <c r="N299" s="37">
        <v>0</v>
      </c>
      <c r="O299" s="37">
        <v>1600</v>
      </c>
    </row>
    <row r="300" spans="1:15" ht="9.9" customHeight="1" x14ac:dyDescent="0.3">
      <c r="A300" s="30" t="s">
        <v>336</v>
      </c>
      <c r="B300" s="291" t="s">
        <v>336</v>
      </c>
      <c r="C300" s="292"/>
      <c r="D300" s="292"/>
      <c r="E300" s="292"/>
      <c r="F300" s="292"/>
      <c r="G300" s="31" t="s">
        <v>336</v>
      </c>
      <c r="H300" s="32"/>
      <c r="I300" s="32"/>
      <c r="J300" s="32"/>
      <c r="K300" s="32"/>
      <c r="L300" s="38"/>
      <c r="M300" s="38"/>
      <c r="N300" s="38"/>
      <c r="O300" s="38"/>
    </row>
    <row r="301" spans="1:15" ht="9.9" customHeight="1" x14ac:dyDescent="0.3">
      <c r="A301" s="206" t="s">
        <v>742</v>
      </c>
      <c r="B301" s="291" t="s">
        <v>336</v>
      </c>
      <c r="C301" s="292"/>
      <c r="D301" s="292"/>
      <c r="E301" s="299" t="s">
        <v>743</v>
      </c>
      <c r="F301" s="300"/>
      <c r="G301" s="300"/>
      <c r="H301" s="300"/>
      <c r="I301" s="300"/>
      <c r="J301" s="300"/>
      <c r="K301" s="300"/>
      <c r="L301" s="36">
        <v>0</v>
      </c>
      <c r="M301" s="36">
        <v>144612.49</v>
      </c>
      <c r="N301" s="36">
        <v>1209.23</v>
      </c>
      <c r="O301" s="36">
        <v>143403.26</v>
      </c>
    </row>
    <row r="302" spans="1:15" ht="9.9" customHeight="1" x14ac:dyDescent="0.3">
      <c r="A302" s="206" t="s">
        <v>744</v>
      </c>
      <c r="B302" s="291" t="s">
        <v>336</v>
      </c>
      <c r="C302" s="292"/>
      <c r="D302" s="292"/>
      <c r="E302" s="292"/>
      <c r="F302" s="299" t="s">
        <v>698</v>
      </c>
      <c r="G302" s="300"/>
      <c r="H302" s="300"/>
      <c r="I302" s="300"/>
      <c r="J302" s="300"/>
      <c r="K302" s="300"/>
      <c r="L302" s="36">
        <v>0</v>
      </c>
      <c r="M302" s="36">
        <v>144612.49</v>
      </c>
      <c r="N302" s="36">
        <v>1209.23</v>
      </c>
      <c r="O302" s="36">
        <v>143403.26</v>
      </c>
    </row>
    <row r="303" spans="1:15" ht="9.9" customHeight="1" x14ac:dyDescent="0.3">
      <c r="A303" s="207" t="s">
        <v>745</v>
      </c>
      <c r="B303" s="291" t="s">
        <v>336</v>
      </c>
      <c r="C303" s="292"/>
      <c r="D303" s="292"/>
      <c r="E303" s="292"/>
      <c r="F303" s="292"/>
      <c r="G303" s="301" t="s">
        <v>692</v>
      </c>
      <c r="H303" s="302"/>
      <c r="I303" s="302"/>
      <c r="J303" s="302"/>
      <c r="K303" s="302"/>
      <c r="L303" s="37">
        <v>0</v>
      </c>
      <c r="M303" s="37">
        <v>958.32</v>
      </c>
      <c r="N303" s="37">
        <v>0</v>
      </c>
      <c r="O303" s="37">
        <v>958.32</v>
      </c>
    </row>
    <row r="304" spans="1:15" ht="9.9" customHeight="1" x14ac:dyDescent="0.3">
      <c r="A304" s="207" t="s">
        <v>746</v>
      </c>
      <c r="B304" s="291" t="s">
        <v>336</v>
      </c>
      <c r="C304" s="292"/>
      <c r="D304" s="292"/>
      <c r="E304" s="292"/>
      <c r="F304" s="292"/>
      <c r="G304" s="301" t="s">
        <v>720</v>
      </c>
      <c r="H304" s="302"/>
      <c r="I304" s="302"/>
      <c r="J304" s="302"/>
      <c r="K304" s="302"/>
      <c r="L304" s="37">
        <v>0</v>
      </c>
      <c r="M304" s="37">
        <v>44656.38</v>
      </c>
      <c r="N304" s="37">
        <v>964.2</v>
      </c>
      <c r="O304" s="37">
        <v>43692.18</v>
      </c>
    </row>
    <row r="305" spans="1:15" ht="9.9" customHeight="1" x14ac:dyDescent="0.3">
      <c r="A305" s="207" t="s">
        <v>747</v>
      </c>
      <c r="B305" s="291" t="s">
        <v>336</v>
      </c>
      <c r="C305" s="292"/>
      <c r="D305" s="292"/>
      <c r="E305" s="292"/>
      <c r="F305" s="292"/>
      <c r="G305" s="301" t="s">
        <v>741</v>
      </c>
      <c r="H305" s="302"/>
      <c r="I305" s="302"/>
      <c r="J305" s="302"/>
      <c r="K305" s="302"/>
      <c r="L305" s="37">
        <v>0</v>
      </c>
      <c r="M305" s="37">
        <v>98997.79</v>
      </c>
      <c r="N305" s="37">
        <v>245.03</v>
      </c>
      <c r="O305" s="37">
        <v>98752.76</v>
      </c>
    </row>
    <row r="306" spans="1:15" ht="9.9" customHeight="1" x14ac:dyDescent="0.3">
      <c r="A306" s="206" t="s">
        <v>336</v>
      </c>
      <c r="B306" s="291" t="s">
        <v>336</v>
      </c>
      <c r="C306" s="292"/>
      <c r="D306" s="292"/>
      <c r="E306" s="33" t="s">
        <v>336</v>
      </c>
      <c r="F306" s="34"/>
      <c r="G306" s="34"/>
      <c r="H306" s="34"/>
      <c r="I306" s="34"/>
      <c r="J306" s="34"/>
      <c r="K306" s="34"/>
      <c r="L306" s="39"/>
      <c r="M306" s="39"/>
      <c r="N306" s="39"/>
      <c r="O306" s="39"/>
    </row>
    <row r="307" spans="1:15" ht="9.9" customHeight="1" x14ac:dyDescent="0.3">
      <c r="A307" s="206" t="s">
        <v>748</v>
      </c>
      <c r="B307" s="291" t="s">
        <v>336</v>
      </c>
      <c r="C307" s="292"/>
      <c r="D307" s="299" t="s">
        <v>749</v>
      </c>
      <c r="E307" s="300"/>
      <c r="F307" s="300"/>
      <c r="G307" s="300"/>
      <c r="H307" s="300"/>
      <c r="I307" s="300"/>
      <c r="J307" s="300"/>
      <c r="K307" s="300"/>
      <c r="L307" s="36">
        <v>0</v>
      </c>
      <c r="M307" s="36">
        <v>132939.94</v>
      </c>
      <c r="N307" s="36">
        <v>0</v>
      </c>
      <c r="O307" s="36">
        <v>132939.94</v>
      </c>
    </row>
    <row r="308" spans="1:15" ht="9.9" customHeight="1" x14ac:dyDescent="0.3">
      <c r="A308" s="206" t="s">
        <v>750</v>
      </c>
      <c r="B308" s="291" t="s">
        <v>336</v>
      </c>
      <c r="C308" s="292"/>
      <c r="D308" s="292"/>
      <c r="E308" s="299" t="s">
        <v>749</v>
      </c>
      <c r="F308" s="300"/>
      <c r="G308" s="300"/>
      <c r="H308" s="300"/>
      <c r="I308" s="300"/>
      <c r="J308" s="300"/>
      <c r="K308" s="300"/>
      <c r="L308" s="36">
        <v>0</v>
      </c>
      <c r="M308" s="36">
        <v>132939.94</v>
      </c>
      <c r="N308" s="36">
        <v>0</v>
      </c>
      <c r="O308" s="36">
        <v>132939.94</v>
      </c>
    </row>
    <row r="309" spans="1:15" ht="9.9" customHeight="1" x14ac:dyDescent="0.3">
      <c r="A309" s="206" t="s">
        <v>751</v>
      </c>
      <c r="B309" s="291" t="s">
        <v>336</v>
      </c>
      <c r="C309" s="292"/>
      <c r="D309" s="292"/>
      <c r="E309" s="292"/>
      <c r="F309" s="299" t="s">
        <v>749</v>
      </c>
      <c r="G309" s="300"/>
      <c r="H309" s="300"/>
      <c r="I309" s="300"/>
      <c r="J309" s="300"/>
      <c r="K309" s="300"/>
      <c r="L309" s="36">
        <v>0</v>
      </c>
      <c r="M309" s="36">
        <v>132939.94</v>
      </c>
      <c r="N309" s="36">
        <v>0</v>
      </c>
      <c r="O309" s="36">
        <v>132939.94</v>
      </c>
    </row>
    <row r="310" spans="1:15" ht="9.9" customHeight="1" x14ac:dyDescent="0.3">
      <c r="A310" s="207" t="s">
        <v>752</v>
      </c>
      <c r="B310" s="291" t="s">
        <v>336</v>
      </c>
      <c r="C310" s="292"/>
      <c r="D310" s="292"/>
      <c r="E310" s="292"/>
      <c r="F310" s="292"/>
      <c r="G310" s="301" t="s">
        <v>753</v>
      </c>
      <c r="H310" s="302"/>
      <c r="I310" s="302"/>
      <c r="J310" s="302"/>
      <c r="K310" s="302"/>
      <c r="L310" s="37">
        <v>0</v>
      </c>
      <c r="M310" s="37">
        <v>7019.02</v>
      </c>
      <c r="N310" s="37">
        <v>0</v>
      </c>
      <c r="O310" s="37">
        <v>7019.02</v>
      </c>
    </row>
    <row r="311" spans="1:15" ht="9.9" customHeight="1" x14ac:dyDescent="0.3">
      <c r="A311" s="207" t="s">
        <v>754</v>
      </c>
      <c r="B311" s="291" t="s">
        <v>336</v>
      </c>
      <c r="C311" s="292"/>
      <c r="D311" s="292"/>
      <c r="E311" s="292"/>
      <c r="F311" s="292"/>
      <c r="G311" s="301" t="s">
        <v>755</v>
      </c>
      <c r="H311" s="302"/>
      <c r="I311" s="302"/>
      <c r="J311" s="302"/>
      <c r="K311" s="302"/>
      <c r="L311" s="37">
        <v>0</v>
      </c>
      <c r="M311" s="37">
        <v>2940</v>
      </c>
      <c r="N311" s="37">
        <v>0</v>
      </c>
      <c r="O311" s="37">
        <v>2940</v>
      </c>
    </row>
    <row r="312" spans="1:15" ht="9.9" customHeight="1" x14ac:dyDescent="0.3">
      <c r="A312" s="207" t="s">
        <v>756</v>
      </c>
      <c r="B312" s="291" t="s">
        <v>336</v>
      </c>
      <c r="C312" s="292"/>
      <c r="D312" s="292"/>
      <c r="E312" s="292"/>
      <c r="F312" s="292"/>
      <c r="G312" s="301" t="s">
        <v>757</v>
      </c>
      <c r="H312" s="302"/>
      <c r="I312" s="302"/>
      <c r="J312" s="302"/>
      <c r="K312" s="302"/>
      <c r="L312" s="37">
        <v>0</v>
      </c>
      <c r="M312" s="37">
        <v>13975.2</v>
      </c>
      <c r="N312" s="37">
        <v>0</v>
      </c>
      <c r="O312" s="37">
        <v>13975.2</v>
      </c>
    </row>
    <row r="313" spans="1:15" ht="9.9" customHeight="1" x14ac:dyDescent="0.3">
      <c r="A313" s="207" t="s">
        <v>758</v>
      </c>
      <c r="B313" s="291" t="s">
        <v>336</v>
      </c>
      <c r="C313" s="292"/>
      <c r="D313" s="292"/>
      <c r="E313" s="292"/>
      <c r="F313" s="292"/>
      <c r="G313" s="301" t="s">
        <v>759</v>
      </c>
      <c r="H313" s="302"/>
      <c r="I313" s="302"/>
      <c r="J313" s="302"/>
      <c r="K313" s="302"/>
      <c r="L313" s="37">
        <v>0</v>
      </c>
      <c r="M313" s="37">
        <v>9772</v>
      </c>
      <c r="N313" s="37">
        <v>0</v>
      </c>
      <c r="O313" s="37">
        <v>9772</v>
      </c>
    </row>
    <row r="314" spans="1:15" ht="9.9" customHeight="1" x14ac:dyDescent="0.3">
      <c r="A314" s="207" t="s">
        <v>760</v>
      </c>
      <c r="B314" s="291" t="s">
        <v>336</v>
      </c>
      <c r="C314" s="292"/>
      <c r="D314" s="292"/>
      <c r="E314" s="292"/>
      <c r="F314" s="292"/>
      <c r="G314" s="301" t="s">
        <v>761</v>
      </c>
      <c r="H314" s="302"/>
      <c r="I314" s="302"/>
      <c r="J314" s="302"/>
      <c r="K314" s="302"/>
      <c r="L314" s="37">
        <v>0</v>
      </c>
      <c r="M314" s="37">
        <v>51603.49</v>
      </c>
      <c r="N314" s="37">
        <v>0</v>
      </c>
      <c r="O314" s="37">
        <v>51603.49</v>
      </c>
    </row>
    <row r="315" spans="1:15" ht="18.899999999999999" customHeight="1" x14ac:dyDescent="0.3">
      <c r="A315" s="207" t="s">
        <v>762</v>
      </c>
      <c r="B315" s="291" t="s">
        <v>336</v>
      </c>
      <c r="C315" s="292"/>
      <c r="D315" s="292"/>
      <c r="E315" s="292"/>
      <c r="F315" s="292"/>
      <c r="G315" s="301" t="s">
        <v>763</v>
      </c>
      <c r="H315" s="302"/>
      <c r="I315" s="302"/>
      <c r="J315" s="302"/>
      <c r="K315" s="302"/>
      <c r="L315" s="37">
        <v>0</v>
      </c>
      <c r="M315" s="37">
        <v>2090.34</v>
      </c>
      <c r="N315" s="37">
        <v>0</v>
      </c>
      <c r="O315" s="37">
        <v>2090.34</v>
      </c>
    </row>
    <row r="316" spans="1:15" ht="9.9" customHeight="1" x14ac:dyDescent="0.3">
      <c r="A316" s="207" t="s">
        <v>764</v>
      </c>
      <c r="B316" s="291" t="s">
        <v>336</v>
      </c>
      <c r="C316" s="292"/>
      <c r="D316" s="292"/>
      <c r="E316" s="292"/>
      <c r="F316" s="292"/>
      <c r="G316" s="301" t="s">
        <v>765</v>
      </c>
      <c r="H316" s="302"/>
      <c r="I316" s="302"/>
      <c r="J316" s="302"/>
      <c r="K316" s="302"/>
      <c r="L316" s="37">
        <v>0</v>
      </c>
      <c r="M316" s="37">
        <v>36393.910000000003</v>
      </c>
      <c r="N316" s="37">
        <v>0</v>
      </c>
      <c r="O316" s="37">
        <v>36393.910000000003</v>
      </c>
    </row>
    <row r="317" spans="1:15" ht="9.9" customHeight="1" x14ac:dyDescent="0.3">
      <c r="A317" s="207" t="s">
        <v>766</v>
      </c>
      <c r="B317" s="291" t="s">
        <v>336</v>
      </c>
      <c r="C317" s="292"/>
      <c r="D317" s="292"/>
      <c r="E317" s="292"/>
      <c r="F317" s="292"/>
      <c r="G317" s="301" t="s">
        <v>767</v>
      </c>
      <c r="H317" s="302"/>
      <c r="I317" s="302"/>
      <c r="J317" s="302"/>
      <c r="K317" s="302"/>
      <c r="L317" s="37">
        <v>0</v>
      </c>
      <c r="M317" s="37">
        <v>258.04000000000002</v>
      </c>
      <c r="N317" s="37">
        <v>0</v>
      </c>
      <c r="O317" s="37">
        <v>258.04000000000002</v>
      </c>
    </row>
    <row r="318" spans="1:15" ht="9.9" customHeight="1" x14ac:dyDescent="0.3">
      <c r="A318" s="207" t="s">
        <v>768</v>
      </c>
      <c r="B318" s="291" t="s">
        <v>336</v>
      </c>
      <c r="C318" s="292"/>
      <c r="D318" s="292"/>
      <c r="E318" s="292"/>
      <c r="F318" s="292"/>
      <c r="G318" s="301" t="s">
        <v>769</v>
      </c>
      <c r="H318" s="302"/>
      <c r="I318" s="302"/>
      <c r="J318" s="302"/>
      <c r="K318" s="302"/>
      <c r="L318" s="37">
        <v>0</v>
      </c>
      <c r="M318" s="37">
        <v>8887.94</v>
      </c>
      <c r="N318" s="37">
        <v>0</v>
      </c>
      <c r="O318" s="37">
        <v>8887.94</v>
      </c>
    </row>
    <row r="319" spans="1:15" ht="9.9" customHeight="1" x14ac:dyDescent="0.3">
      <c r="A319" s="30" t="s">
        <v>336</v>
      </c>
      <c r="B319" s="291" t="s">
        <v>336</v>
      </c>
      <c r="C319" s="292"/>
      <c r="D319" s="292"/>
      <c r="E319" s="292"/>
      <c r="F319" s="292"/>
      <c r="G319" s="31" t="s">
        <v>336</v>
      </c>
      <c r="H319" s="32"/>
      <c r="I319" s="32"/>
      <c r="J319" s="32"/>
      <c r="K319" s="32"/>
      <c r="L319" s="38"/>
      <c r="M319" s="38"/>
      <c r="N319" s="38"/>
      <c r="O319" s="38"/>
    </row>
    <row r="320" spans="1:15" ht="9.9" customHeight="1" x14ac:dyDescent="0.3">
      <c r="A320" s="206" t="s">
        <v>770</v>
      </c>
      <c r="B320" s="202" t="s">
        <v>336</v>
      </c>
      <c r="C320" s="299" t="s">
        <v>771</v>
      </c>
      <c r="D320" s="300"/>
      <c r="E320" s="300"/>
      <c r="F320" s="300"/>
      <c r="G320" s="300"/>
      <c r="H320" s="300"/>
      <c r="I320" s="300"/>
      <c r="J320" s="300"/>
      <c r="K320" s="300"/>
      <c r="L320" s="36">
        <v>0</v>
      </c>
      <c r="M320" s="36">
        <v>136882.48000000001</v>
      </c>
      <c r="N320" s="36">
        <v>0</v>
      </c>
      <c r="O320" s="36">
        <v>136882.48000000001</v>
      </c>
    </row>
    <row r="321" spans="1:15" ht="9.9" customHeight="1" x14ac:dyDescent="0.3">
      <c r="A321" s="206" t="s">
        <v>772</v>
      </c>
      <c r="B321" s="291" t="s">
        <v>336</v>
      </c>
      <c r="C321" s="292"/>
      <c r="D321" s="299" t="s">
        <v>771</v>
      </c>
      <c r="E321" s="300"/>
      <c r="F321" s="300"/>
      <c r="G321" s="300"/>
      <c r="H321" s="300"/>
      <c r="I321" s="300"/>
      <c r="J321" s="300"/>
      <c r="K321" s="300"/>
      <c r="L321" s="36">
        <v>0</v>
      </c>
      <c r="M321" s="36">
        <v>136882.48000000001</v>
      </c>
      <c r="N321" s="36">
        <v>0</v>
      </c>
      <c r="O321" s="36">
        <v>136882.48000000001</v>
      </c>
    </row>
    <row r="322" spans="1:15" ht="9.9" customHeight="1" x14ac:dyDescent="0.3">
      <c r="A322" s="206" t="s">
        <v>773</v>
      </c>
      <c r="B322" s="291" t="s">
        <v>336</v>
      </c>
      <c r="C322" s="292"/>
      <c r="D322" s="292"/>
      <c r="E322" s="299" t="s">
        <v>771</v>
      </c>
      <c r="F322" s="300"/>
      <c r="G322" s="300"/>
      <c r="H322" s="300"/>
      <c r="I322" s="300"/>
      <c r="J322" s="300"/>
      <c r="K322" s="300"/>
      <c r="L322" s="36">
        <v>0</v>
      </c>
      <c r="M322" s="36">
        <v>136882.48000000001</v>
      </c>
      <c r="N322" s="36">
        <v>0</v>
      </c>
      <c r="O322" s="36">
        <v>136882.48000000001</v>
      </c>
    </row>
    <row r="323" spans="1:15" ht="9.9" customHeight="1" x14ac:dyDescent="0.3">
      <c r="A323" s="206" t="s">
        <v>774</v>
      </c>
      <c r="B323" s="291" t="s">
        <v>336</v>
      </c>
      <c r="C323" s="292"/>
      <c r="D323" s="292"/>
      <c r="E323" s="292"/>
      <c r="F323" s="299" t="s">
        <v>775</v>
      </c>
      <c r="G323" s="300"/>
      <c r="H323" s="300"/>
      <c r="I323" s="300"/>
      <c r="J323" s="300"/>
      <c r="K323" s="300"/>
      <c r="L323" s="36">
        <v>0</v>
      </c>
      <c r="M323" s="36">
        <v>5400.5</v>
      </c>
      <c r="N323" s="36">
        <v>0</v>
      </c>
      <c r="O323" s="36">
        <v>5400.5</v>
      </c>
    </row>
    <row r="324" spans="1:15" ht="9.9" customHeight="1" x14ac:dyDescent="0.3">
      <c r="A324" s="207" t="s">
        <v>776</v>
      </c>
      <c r="B324" s="291" t="s">
        <v>336</v>
      </c>
      <c r="C324" s="292"/>
      <c r="D324" s="292"/>
      <c r="E324" s="292"/>
      <c r="F324" s="292"/>
      <c r="G324" s="301" t="s">
        <v>777</v>
      </c>
      <c r="H324" s="302"/>
      <c r="I324" s="302"/>
      <c r="J324" s="302"/>
      <c r="K324" s="302"/>
      <c r="L324" s="37">
        <v>0</v>
      </c>
      <c r="M324" s="37">
        <v>5400.5</v>
      </c>
      <c r="N324" s="37">
        <v>0</v>
      </c>
      <c r="O324" s="37">
        <v>5400.5</v>
      </c>
    </row>
    <row r="325" spans="1:15" ht="9.9" customHeight="1" x14ac:dyDescent="0.3">
      <c r="A325" s="30" t="s">
        <v>336</v>
      </c>
      <c r="B325" s="291" t="s">
        <v>336</v>
      </c>
      <c r="C325" s="292"/>
      <c r="D325" s="292"/>
      <c r="E325" s="292"/>
      <c r="F325" s="292"/>
      <c r="G325" s="31" t="s">
        <v>336</v>
      </c>
      <c r="H325" s="32"/>
      <c r="I325" s="32"/>
      <c r="J325" s="32"/>
      <c r="K325" s="32"/>
      <c r="L325" s="38"/>
      <c r="M325" s="38"/>
      <c r="N325" s="38"/>
      <c r="O325" s="38"/>
    </row>
    <row r="326" spans="1:15" ht="9.9" customHeight="1" x14ac:dyDescent="0.3">
      <c r="A326" s="206" t="s">
        <v>778</v>
      </c>
      <c r="B326" s="291" t="s">
        <v>336</v>
      </c>
      <c r="C326" s="292"/>
      <c r="D326" s="292"/>
      <c r="E326" s="292"/>
      <c r="F326" s="299" t="s">
        <v>779</v>
      </c>
      <c r="G326" s="300"/>
      <c r="H326" s="300"/>
      <c r="I326" s="300"/>
      <c r="J326" s="300"/>
      <c r="K326" s="300"/>
      <c r="L326" s="36">
        <v>0</v>
      </c>
      <c r="M326" s="36">
        <v>76424.37</v>
      </c>
      <c r="N326" s="36">
        <v>0</v>
      </c>
      <c r="O326" s="36">
        <v>76424.37</v>
      </c>
    </row>
    <row r="327" spans="1:15" ht="9.9" customHeight="1" x14ac:dyDescent="0.3">
      <c r="A327" s="207" t="s">
        <v>780</v>
      </c>
      <c r="B327" s="291" t="s">
        <v>336</v>
      </c>
      <c r="C327" s="292"/>
      <c r="D327" s="292"/>
      <c r="E327" s="292"/>
      <c r="F327" s="292"/>
      <c r="G327" s="301" t="s">
        <v>781</v>
      </c>
      <c r="H327" s="302"/>
      <c r="I327" s="302"/>
      <c r="J327" s="302"/>
      <c r="K327" s="302"/>
      <c r="L327" s="37">
        <v>0</v>
      </c>
      <c r="M327" s="37">
        <v>34389.230000000003</v>
      </c>
      <c r="N327" s="37">
        <v>0</v>
      </c>
      <c r="O327" s="37">
        <v>34389.230000000003</v>
      </c>
    </row>
    <row r="328" spans="1:15" ht="9.9" customHeight="1" x14ac:dyDescent="0.3">
      <c r="A328" s="207" t="s">
        <v>782</v>
      </c>
      <c r="B328" s="291" t="s">
        <v>336</v>
      </c>
      <c r="C328" s="292"/>
      <c r="D328" s="292"/>
      <c r="E328" s="292"/>
      <c r="F328" s="292"/>
      <c r="G328" s="301" t="s">
        <v>783</v>
      </c>
      <c r="H328" s="302"/>
      <c r="I328" s="302"/>
      <c r="J328" s="302"/>
      <c r="K328" s="302"/>
      <c r="L328" s="37">
        <v>0</v>
      </c>
      <c r="M328" s="37">
        <v>6043.6</v>
      </c>
      <c r="N328" s="37">
        <v>0</v>
      </c>
      <c r="O328" s="37">
        <v>6043.6</v>
      </c>
    </row>
    <row r="329" spans="1:15" ht="9.9" customHeight="1" x14ac:dyDescent="0.3">
      <c r="A329" s="207" t="s">
        <v>784</v>
      </c>
      <c r="B329" s="291" t="s">
        <v>336</v>
      </c>
      <c r="C329" s="292"/>
      <c r="D329" s="292"/>
      <c r="E329" s="292"/>
      <c r="F329" s="292"/>
      <c r="G329" s="301" t="s">
        <v>785</v>
      </c>
      <c r="H329" s="302"/>
      <c r="I329" s="302"/>
      <c r="J329" s="302"/>
      <c r="K329" s="302"/>
      <c r="L329" s="37">
        <v>0</v>
      </c>
      <c r="M329" s="37">
        <v>32153.18</v>
      </c>
      <c r="N329" s="37">
        <v>0</v>
      </c>
      <c r="O329" s="37">
        <v>32153.18</v>
      </c>
    </row>
    <row r="330" spans="1:15" ht="9.9" customHeight="1" x14ac:dyDescent="0.3">
      <c r="A330" s="207" t="s">
        <v>786</v>
      </c>
      <c r="B330" s="291" t="s">
        <v>336</v>
      </c>
      <c r="C330" s="292"/>
      <c r="D330" s="292"/>
      <c r="E330" s="292"/>
      <c r="F330" s="292"/>
      <c r="G330" s="301" t="s">
        <v>787</v>
      </c>
      <c r="H330" s="302"/>
      <c r="I330" s="302"/>
      <c r="J330" s="302"/>
      <c r="K330" s="302"/>
      <c r="L330" s="37">
        <v>0</v>
      </c>
      <c r="M330" s="37">
        <v>3838.36</v>
      </c>
      <c r="N330" s="37">
        <v>0</v>
      </c>
      <c r="O330" s="37">
        <v>3838.36</v>
      </c>
    </row>
    <row r="331" spans="1:15" ht="9.9" customHeight="1" x14ac:dyDescent="0.3">
      <c r="A331" s="30" t="s">
        <v>336</v>
      </c>
      <c r="B331" s="291" t="s">
        <v>336</v>
      </c>
      <c r="C331" s="292"/>
      <c r="D331" s="292"/>
      <c r="E331" s="292"/>
      <c r="F331" s="292"/>
      <c r="G331" s="31" t="s">
        <v>336</v>
      </c>
      <c r="H331" s="32"/>
      <c r="I331" s="32"/>
      <c r="J331" s="32"/>
      <c r="K331" s="32"/>
      <c r="L331" s="38"/>
      <c r="M331" s="38"/>
      <c r="N331" s="38"/>
      <c r="O331" s="38"/>
    </row>
    <row r="332" spans="1:15" ht="9.9" customHeight="1" x14ac:dyDescent="0.3">
      <c r="A332" s="206" t="s">
        <v>794</v>
      </c>
      <c r="B332" s="291" t="s">
        <v>336</v>
      </c>
      <c r="C332" s="292"/>
      <c r="D332" s="292"/>
      <c r="E332" s="292"/>
      <c r="F332" s="299" t="s">
        <v>795</v>
      </c>
      <c r="G332" s="300"/>
      <c r="H332" s="300"/>
      <c r="I332" s="300"/>
      <c r="J332" s="300"/>
      <c r="K332" s="300"/>
      <c r="L332" s="36">
        <v>0</v>
      </c>
      <c r="M332" s="36">
        <v>28124.89</v>
      </c>
      <c r="N332" s="36">
        <v>0</v>
      </c>
      <c r="O332" s="36">
        <v>28124.89</v>
      </c>
    </row>
    <row r="333" spans="1:15" ht="9.9" customHeight="1" x14ac:dyDescent="0.3">
      <c r="A333" s="207" t="s">
        <v>796</v>
      </c>
      <c r="B333" s="291" t="s">
        <v>336</v>
      </c>
      <c r="C333" s="292"/>
      <c r="D333" s="292"/>
      <c r="E333" s="292"/>
      <c r="F333" s="292"/>
      <c r="G333" s="301" t="s">
        <v>797</v>
      </c>
      <c r="H333" s="302"/>
      <c r="I333" s="302"/>
      <c r="J333" s="302"/>
      <c r="K333" s="302"/>
      <c r="L333" s="37">
        <v>0</v>
      </c>
      <c r="M333" s="37">
        <v>15134.58</v>
      </c>
      <c r="N333" s="37">
        <v>0</v>
      </c>
      <c r="O333" s="37">
        <v>15134.58</v>
      </c>
    </row>
    <row r="334" spans="1:15" ht="9.9" customHeight="1" x14ac:dyDescent="0.3">
      <c r="A334" s="207" t="s">
        <v>798</v>
      </c>
      <c r="B334" s="291" t="s">
        <v>336</v>
      </c>
      <c r="C334" s="292"/>
      <c r="D334" s="292"/>
      <c r="E334" s="292"/>
      <c r="F334" s="292"/>
      <c r="G334" s="301" t="s">
        <v>799</v>
      </c>
      <c r="H334" s="302"/>
      <c r="I334" s="302"/>
      <c r="J334" s="302"/>
      <c r="K334" s="302"/>
      <c r="L334" s="37">
        <v>0</v>
      </c>
      <c r="M334" s="37">
        <v>4696.28</v>
      </c>
      <c r="N334" s="37">
        <v>0</v>
      </c>
      <c r="O334" s="37">
        <v>4696.28</v>
      </c>
    </row>
    <row r="335" spans="1:15" ht="9.9" customHeight="1" x14ac:dyDescent="0.3">
      <c r="A335" s="207" t="s">
        <v>800</v>
      </c>
      <c r="B335" s="291" t="s">
        <v>336</v>
      </c>
      <c r="C335" s="292"/>
      <c r="D335" s="292"/>
      <c r="E335" s="292"/>
      <c r="F335" s="292"/>
      <c r="G335" s="301" t="s">
        <v>801</v>
      </c>
      <c r="H335" s="302"/>
      <c r="I335" s="302"/>
      <c r="J335" s="302"/>
      <c r="K335" s="302"/>
      <c r="L335" s="37">
        <v>0</v>
      </c>
      <c r="M335" s="37">
        <v>6820.53</v>
      </c>
      <c r="N335" s="37">
        <v>0</v>
      </c>
      <c r="O335" s="37">
        <v>6820.53</v>
      </c>
    </row>
    <row r="336" spans="1:15" ht="9.9" customHeight="1" x14ac:dyDescent="0.3">
      <c r="A336" s="207" t="s">
        <v>802</v>
      </c>
      <c r="B336" s="291" t="s">
        <v>336</v>
      </c>
      <c r="C336" s="292"/>
      <c r="D336" s="292"/>
      <c r="E336" s="292"/>
      <c r="F336" s="292"/>
      <c r="G336" s="301" t="s">
        <v>803</v>
      </c>
      <c r="H336" s="302"/>
      <c r="I336" s="302"/>
      <c r="J336" s="302"/>
      <c r="K336" s="302"/>
      <c r="L336" s="37">
        <v>0</v>
      </c>
      <c r="M336" s="37">
        <v>500.2</v>
      </c>
      <c r="N336" s="37">
        <v>0</v>
      </c>
      <c r="O336" s="37">
        <v>500.2</v>
      </c>
    </row>
    <row r="337" spans="1:15" ht="9.9" customHeight="1" x14ac:dyDescent="0.3">
      <c r="A337" s="207" t="s">
        <v>804</v>
      </c>
      <c r="B337" s="307" t="s">
        <v>336</v>
      </c>
      <c r="C337" s="308"/>
      <c r="D337" s="308"/>
      <c r="E337" s="308"/>
      <c r="F337" s="308"/>
      <c r="G337" s="309" t="s">
        <v>805</v>
      </c>
      <c r="H337" s="310"/>
      <c r="I337" s="310"/>
      <c r="J337" s="310"/>
      <c r="K337" s="310"/>
      <c r="L337" s="289">
        <v>0</v>
      </c>
      <c r="M337" s="289">
        <v>973.3</v>
      </c>
      <c r="N337" s="289">
        <v>0</v>
      </c>
      <c r="O337" s="289">
        <v>973.3</v>
      </c>
    </row>
    <row r="338" spans="1:15" ht="9.9" customHeight="1" x14ac:dyDescent="0.3">
      <c r="A338" s="30" t="s">
        <v>336</v>
      </c>
      <c r="B338" s="291" t="s">
        <v>336</v>
      </c>
      <c r="C338" s="292"/>
      <c r="D338" s="292"/>
      <c r="E338" s="292"/>
      <c r="F338" s="292"/>
      <c r="G338" s="31" t="s">
        <v>336</v>
      </c>
      <c r="H338" s="32"/>
      <c r="I338" s="32"/>
      <c r="J338" s="32"/>
      <c r="K338" s="32"/>
      <c r="L338" s="38"/>
      <c r="M338" s="38"/>
      <c r="N338" s="38"/>
      <c r="O338" s="38"/>
    </row>
    <row r="339" spans="1:15" ht="9.9" customHeight="1" x14ac:dyDescent="0.3">
      <c r="A339" s="206" t="s">
        <v>807</v>
      </c>
      <c r="B339" s="291" t="s">
        <v>336</v>
      </c>
      <c r="C339" s="292"/>
      <c r="D339" s="292"/>
      <c r="E339" s="292"/>
      <c r="F339" s="299" t="s">
        <v>808</v>
      </c>
      <c r="G339" s="300"/>
      <c r="H339" s="300"/>
      <c r="I339" s="300"/>
      <c r="J339" s="300"/>
      <c r="K339" s="300"/>
      <c r="L339" s="36">
        <v>0</v>
      </c>
      <c r="M339" s="36">
        <v>10420</v>
      </c>
      <c r="N339" s="36">
        <v>0</v>
      </c>
      <c r="O339" s="36">
        <v>10420</v>
      </c>
    </row>
    <row r="340" spans="1:15" ht="9.9" customHeight="1" x14ac:dyDescent="0.3">
      <c r="A340" s="207" t="s">
        <v>809</v>
      </c>
      <c r="B340" s="291" t="s">
        <v>336</v>
      </c>
      <c r="C340" s="292"/>
      <c r="D340" s="292"/>
      <c r="E340" s="292"/>
      <c r="F340" s="292"/>
      <c r="G340" s="301" t="s">
        <v>608</v>
      </c>
      <c r="H340" s="302"/>
      <c r="I340" s="302"/>
      <c r="J340" s="302"/>
      <c r="K340" s="302"/>
      <c r="L340" s="37">
        <v>0</v>
      </c>
      <c r="M340" s="37">
        <v>1422.15</v>
      </c>
      <c r="N340" s="37">
        <v>0</v>
      </c>
      <c r="O340" s="37">
        <v>1422.15</v>
      </c>
    </row>
    <row r="341" spans="1:15" ht="9.9" customHeight="1" x14ac:dyDescent="0.3">
      <c r="A341" s="207" t="s">
        <v>812</v>
      </c>
      <c r="B341" s="291" t="s">
        <v>336</v>
      </c>
      <c r="C341" s="292"/>
      <c r="D341" s="292"/>
      <c r="E341" s="292"/>
      <c r="F341" s="292"/>
      <c r="G341" s="301" t="s">
        <v>813</v>
      </c>
      <c r="H341" s="302"/>
      <c r="I341" s="302"/>
      <c r="J341" s="302"/>
      <c r="K341" s="302"/>
      <c r="L341" s="37">
        <v>0</v>
      </c>
      <c r="M341" s="37">
        <v>3980.09</v>
      </c>
      <c r="N341" s="37">
        <v>0</v>
      </c>
      <c r="O341" s="37">
        <v>3980.09</v>
      </c>
    </row>
    <row r="342" spans="1:15" ht="9.9" customHeight="1" x14ac:dyDescent="0.3">
      <c r="A342" s="207" t="s">
        <v>814</v>
      </c>
      <c r="B342" s="291" t="s">
        <v>336</v>
      </c>
      <c r="C342" s="292"/>
      <c r="D342" s="292"/>
      <c r="E342" s="292"/>
      <c r="F342" s="292"/>
      <c r="G342" s="301" t="s">
        <v>815</v>
      </c>
      <c r="H342" s="302"/>
      <c r="I342" s="302"/>
      <c r="J342" s="302"/>
      <c r="K342" s="302"/>
      <c r="L342" s="37">
        <v>0</v>
      </c>
      <c r="M342" s="37">
        <v>1461.77</v>
      </c>
      <c r="N342" s="37">
        <v>0</v>
      </c>
      <c r="O342" s="37">
        <v>1461.77</v>
      </c>
    </row>
    <row r="343" spans="1:15" ht="9.9" customHeight="1" x14ac:dyDescent="0.3">
      <c r="A343" s="207" t="s">
        <v>816</v>
      </c>
      <c r="B343" s="291" t="s">
        <v>336</v>
      </c>
      <c r="C343" s="292"/>
      <c r="D343" s="292"/>
      <c r="E343" s="292"/>
      <c r="F343" s="292"/>
      <c r="G343" s="301" t="s">
        <v>817</v>
      </c>
      <c r="H343" s="302"/>
      <c r="I343" s="302"/>
      <c r="J343" s="302"/>
      <c r="K343" s="302"/>
      <c r="L343" s="37">
        <v>0</v>
      </c>
      <c r="M343" s="37">
        <v>3555.99</v>
      </c>
      <c r="N343" s="37">
        <v>0</v>
      </c>
      <c r="O343" s="37">
        <v>3555.99</v>
      </c>
    </row>
    <row r="344" spans="1:15" ht="9.9" customHeight="1" x14ac:dyDescent="0.3">
      <c r="A344" s="30" t="s">
        <v>336</v>
      </c>
      <c r="B344" s="291" t="s">
        <v>336</v>
      </c>
      <c r="C344" s="292"/>
      <c r="D344" s="292"/>
      <c r="E344" s="292"/>
      <c r="F344" s="292"/>
      <c r="G344" s="31" t="s">
        <v>336</v>
      </c>
      <c r="H344" s="32"/>
      <c r="I344" s="32"/>
      <c r="J344" s="32"/>
      <c r="K344" s="32"/>
      <c r="L344" s="38"/>
      <c r="M344" s="38"/>
      <c r="N344" s="38"/>
      <c r="O344" s="38"/>
    </row>
    <row r="345" spans="1:15" ht="9.9" customHeight="1" x14ac:dyDescent="0.3">
      <c r="A345" s="206" t="s">
        <v>820</v>
      </c>
      <c r="B345" s="291" t="s">
        <v>336</v>
      </c>
      <c r="C345" s="292"/>
      <c r="D345" s="292"/>
      <c r="E345" s="292"/>
      <c r="F345" s="299" t="s">
        <v>821</v>
      </c>
      <c r="G345" s="300"/>
      <c r="H345" s="300"/>
      <c r="I345" s="300"/>
      <c r="J345" s="300"/>
      <c r="K345" s="300"/>
      <c r="L345" s="36">
        <v>0</v>
      </c>
      <c r="M345" s="36">
        <v>16512.72</v>
      </c>
      <c r="N345" s="36">
        <v>0</v>
      </c>
      <c r="O345" s="36">
        <v>16512.72</v>
      </c>
    </row>
    <row r="346" spans="1:15" ht="9.9" customHeight="1" x14ac:dyDescent="0.3">
      <c r="A346" s="207" t="s">
        <v>828</v>
      </c>
      <c r="B346" s="291" t="s">
        <v>336</v>
      </c>
      <c r="C346" s="292"/>
      <c r="D346" s="292"/>
      <c r="E346" s="292"/>
      <c r="F346" s="292"/>
      <c r="G346" s="301" t="s">
        <v>829</v>
      </c>
      <c r="H346" s="302"/>
      <c r="I346" s="302"/>
      <c r="J346" s="302"/>
      <c r="K346" s="302"/>
      <c r="L346" s="37">
        <v>0</v>
      </c>
      <c r="M346" s="37">
        <v>451.27</v>
      </c>
      <c r="N346" s="37">
        <v>0</v>
      </c>
      <c r="O346" s="37">
        <v>451.27</v>
      </c>
    </row>
    <row r="347" spans="1:15" ht="9.9" customHeight="1" x14ac:dyDescent="0.3">
      <c r="A347" s="207" t="s">
        <v>838</v>
      </c>
      <c r="B347" s="291" t="s">
        <v>336</v>
      </c>
      <c r="C347" s="292"/>
      <c r="D347" s="292"/>
      <c r="E347" s="292"/>
      <c r="F347" s="292"/>
      <c r="G347" s="301" t="s">
        <v>839</v>
      </c>
      <c r="H347" s="302"/>
      <c r="I347" s="302"/>
      <c r="J347" s="302"/>
      <c r="K347" s="302"/>
      <c r="L347" s="37">
        <v>0</v>
      </c>
      <c r="M347" s="37">
        <v>3160</v>
      </c>
      <c r="N347" s="37">
        <v>0</v>
      </c>
      <c r="O347" s="37">
        <v>3160</v>
      </c>
    </row>
    <row r="348" spans="1:15" ht="9.9" customHeight="1" x14ac:dyDescent="0.3">
      <c r="A348" s="207" t="s">
        <v>842</v>
      </c>
      <c r="B348" s="291" t="s">
        <v>336</v>
      </c>
      <c r="C348" s="292"/>
      <c r="D348" s="292"/>
      <c r="E348" s="292"/>
      <c r="F348" s="292"/>
      <c r="G348" s="301" t="s">
        <v>843</v>
      </c>
      <c r="H348" s="302"/>
      <c r="I348" s="302"/>
      <c r="J348" s="302"/>
      <c r="K348" s="302"/>
      <c r="L348" s="37">
        <v>0</v>
      </c>
      <c r="M348" s="37">
        <v>60</v>
      </c>
      <c r="N348" s="37">
        <v>0</v>
      </c>
      <c r="O348" s="37">
        <v>60</v>
      </c>
    </row>
    <row r="349" spans="1:15" ht="9.9" customHeight="1" x14ac:dyDescent="0.3">
      <c r="A349" s="207" t="s">
        <v>844</v>
      </c>
      <c r="B349" s="291" t="s">
        <v>336</v>
      </c>
      <c r="C349" s="292"/>
      <c r="D349" s="292"/>
      <c r="E349" s="292"/>
      <c r="F349" s="292"/>
      <c r="G349" s="301" t="s">
        <v>845</v>
      </c>
      <c r="H349" s="302"/>
      <c r="I349" s="302"/>
      <c r="J349" s="302"/>
      <c r="K349" s="302"/>
      <c r="L349" s="37">
        <v>0</v>
      </c>
      <c r="M349" s="37">
        <v>1050</v>
      </c>
      <c r="N349" s="37">
        <v>0</v>
      </c>
      <c r="O349" s="37">
        <v>1050</v>
      </c>
    </row>
    <row r="350" spans="1:15" ht="9.9" customHeight="1" x14ac:dyDescent="0.3">
      <c r="A350" s="207" t="s">
        <v>846</v>
      </c>
      <c r="B350" s="291" t="s">
        <v>336</v>
      </c>
      <c r="C350" s="292"/>
      <c r="D350" s="292"/>
      <c r="E350" s="292"/>
      <c r="F350" s="292"/>
      <c r="G350" s="301" t="s">
        <v>847</v>
      </c>
      <c r="H350" s="302"/>
      <c r="I350" s="302"/>
      <c r="J350" s="302"/>
      <c r="K350" s="302"/>
      <c r="L350" s="37">
        <v>0</v>
      </c>
      <c r="M350" s="37">
        <v>7359.9</v>
      </c>
      <c r="N350" s="37">
        <v>0</v>
      </c>
      <c r="O350" s="37">
        <v>7359.9</v>
      </c>
    </row>
    <row r="351" spans="1:15" ht="9.9" customHeight="1" x14ac:dyDescent="0.3">
      <c r="A351" s="207" t="s">
        <v>848</v>
      </c>
      <c r="B351" s="291" t="s">
        <v>336</v>
      </c>
      <c r="C351" s="292"/>
      <c r="D351" s="292"/>
      <c r="E351" s="292"/>
      <c r="F351" s="292"/>
      <c r="G351" s="301" t="s">
        <v>849</v>
      </c>
      <c r="H351" s="302"/>
      <c r="I351" s="302"/>
      <c r="J351" s="302"/>
      <c r="K351" s="302"/>
      <c r="L351" s="37">
        <v>0</v>
      </c>
      <c r="M351" s="37">
        <v>510</v>
      </c>
      <c r="N351" s="37">
        <v>0</v>
      </c>
      <c r="O351" s="37">
        <v>510</v>
      </c>
    </row>
    <row r="352" spans="1:15" ht="9.9" customHeight="1" x14ac:dyDescent="0.3">
      <c r="A352" s="207" t="s">
        <v>850</v>
      </c>
      <c r="B352" s="291" t="s">
        <v>336</v>
      </c>
      <c r="C352" s="292"/>
      <c r="D352" s="292"/>
      <c r="E352" s="292"/>
      <c r="F352" s="292"/>
      <c r="G352" s="301" t="s">
        <v>851</v>
      </c>
      <c r="H352" s="302"/>
      <c r="I352" s="302"/>
      <c r="J352" s="302"/>
      <c r="K352" s="302"/>
      <c r="L352" s="37">
        <v>0</v>
      </c>
      <c r="M352" s="37">
        <v>545</v>
      </c>
      <c r="N352" s="37">
        <v>0</v>
      </c>
      <c r="O352" s="37">
        <v>545</v>
      </c>
    </row>
    <row r="353" spans="1:15" ht="9.9" customHeight="1" x14ac:dyDescent="0.3">
      <c r="A353" s="207" t="s">
        <v>852</v>
      </c>
      <c r="B353" s="291" t="s">
        <v>336</v>
      </c>
      <c r="C353" s="292"/>
      <c r="D353" s="292"/>
      <c r="E353" s="292"/>
      <c r="F353" s="292"/>
      <c r="G353" s="301" t="s">
        <v>853</v>
      </c>
      <c r="H353" s="302"/>
      <c r="I353" s="302"/>
      <c r="J353" s="302"/>
      <c r="K353" s="302"/>
      <c r="L353" s="37">
        <v>0</v>
      </c>
      <c r="M353" s="37">
        <v>421.37</v>
      </c>
      <c r="N353" s="37">
        <v>0</v>
      </c>
      <c r="O353" s="37">
        <v>421.37</v>
      </c>
    </row>
    <row r="354" spans="1:15" ht="9.9" customHeight="1" x14ac:dyDescent="0.3">
      <c r="A354" s="207" t="s">
        <v>856</v>
      </c>
      <c r="B354" s="291" t="s">
        <v>336</v>
      </c>
      <c r="C354" s="292"/>
      <c r="D354" s="292"/>
      <c r="E354" s="292"/>
      <c r="F354" s="292"/>
      <c r="G354" s="301" t="s">
        <v>857</v>
      </c>
      <c r="H354" s="302"/>
      <c r="I354" s="302"/>
      <c r="J354" s="302"/>
      <c r="K354" s="302"/>
      <c r="L354" s="37">
        <v>0</v>
      </c>
      <c r="M354" s="37">
        <v>2955.18</v>
      </c>
      <c r="N354" s="37">
        <v>0</v>
      </c>
      <c r="O354" s="37">
        <v>2955.18</v>
      </c>
    </row>
    <row r="355" spans="1:15" ht="9.9" customHeight="1" x14ac:dyDescent="0.3">
      <c r="A355" s="30" t="s">
        <v>336</v>
      </c>
      <c r="B355" s="291" t="s">
        <v>336</v>
      </c>
      <c r="C355" s="292"/>
      <c r="D355" s="292"/>
      <c r="E355" s="292"/>
      <c r="F355" s="292"/>
      <c r="G355" s="31" t="s">
        <v>336</v>
      </c>
      <c r="H355" s="32"/>
      <c r="I355" s="32"/>
      <c r="J355" s="32"/>
      <c r="K355" s="32"/>
      <c r="L355" s="38"/>
      <c r="M355" s="38"/>
      <c r="N355" s="38"/>
      <c r="O355" s="38"/>
    </row>
    <row r="356" spans="1:15" ht="9.9" customHeight="1" x14ac:dyDescent="0.3">
      <c r="A356" s="206" t="s">
        <v>862</v>
      </c>
      <c r="B356" s="202" t="s">
        <v>336</v>
      </c>
      <c r="C356" s="299" t="s">
        <v>863</v>
      </c>
      <c r="D356" s="300"/>
      <c r="E356" s="300"/>
      <c r="F356" s="300"/>
      <c r="G356" s="300"/>
      <c r="H356" s="300"/>
      <c r="I356" s="300"/>
      <c r="J356" s="300"/>
      <c r="K356" s="300"/>
      <c r="L356" s="36">
        <v>0</v>
      </c>
      <c r="M356" s="36">
        <v>18765.45</v>
      </c>
      <c r="N356" s="36">
        <v>0</v>
      </c>
      <c r="O356" s="36">
        <v>18765.45</v>
      </c>
    </row>
    <row r="357" spans="1:15" ht="9.9" customHeight="1" x14ac:dyDescent="0.3">
      <c r="A357" s="206" t="s">
        <v>864</v>
      </c>
      <c r="B357" s="291" t="s">
        <v>336</v>
      </c>
      <c r="C357" s="292"/>
      <c r="D357" s="299" t="s">
        <v>863</v>
      </c>
      <c r="E357" s="300"/>
      <c r="F357" s="300"/>
      <c r="G357" s="300"/>
      <c r="H357" s="300"/>
      <c r="I357" s="300"/>
      <c r="J357" s="300"/>
      <c r="K357" s="300"/>
      <c r="L357" s="36">
        <v>0</v>
      </c>
      <c r="M357" s="36">
        <v>18765.45</v>
      </c>
      <c r="N357" s="36">
        <v>0</v>
      </c>
      <c r="O357" s="36">
        <v>18765.45</v>
      </c>
    </row>
    <row r="358" spans="1:15" ht="9.9" customHeight="1" x14ac:dyDescent="0.3">
      <c r="A358" s="206" t="s">
        <v>865</v>
      </c>
      <c r="B358" s="291" t="s">
        <v>336</v>
      </c>
      <c r="C358" s="292"/>
      <c r="D358" s="292"/>
      <c r="E358" s="299" t="s">
        <v>863</v>
      </c>
      <c r="F358" s="300"/>
      <c r="G358" s="300"/>
      <c r="H358" s="300"/>
      <c r="I358" s="300"/>
      <c r="J358" s="300"/>
      <c r="K358" s="300"/>
      <c r="L358" s="36">
        <v>0</v>
      </c>
      <c r="M358" s="36">
        <v>18765.45</v>
      </c>
      <c r="N358" s="36">
        <v>0</v>
      </c>
      <c r="O358" s="36">
        <v>18765.45</v>
      </c>
    </row>
    <row r="359" spans="1:15" ht="9.9" customHeight="1" x14ac:dyDescent="0.3">
      <c r="A359" s="206" t="s">
        <v>866</v>
      </c>
      <c r="B359" s="291" t="s">
        <v>336</v>
      </c>
      <c r="C359" s="292"/>
      <c r="D359" s="292"/>
      <c r="E359" s="292"/>
      <c r="F359" s="299" t="s">
        <v>867</v>
      </c>
      <c r="G359" s="300"/>
      <c r="H359" s="300"/>
      <c r="I359" s="300"/>
      <c r="J359" s="300"/>
      <c r="K359" s="300"/>
      <c r="L359" s="36">
        <v>0</v>
      </c>
      <c r="M359" s="36">
        <v>14354.1</v>
      </c>
      <c r="N359" s="36">
        <v>0</v>
      </c>
      <c r="O359" s="36">
        <v>14354.1</v>
      </c>
    </row>
    <row r="360" spans="1:15" ht="9.9" customHeight="1" x14ac:dyDescent="0.3">
      <c r="A360" s="207" t="s">
        <v>870</v>
      </c>
      <c r="B360" s="291" t="s">
        <v>336</v>
      </c>
      <c r="C360" s="292"/>
      <c r="D360" s="292"/>
      <c r="E360" s="292"/>
      <c r="F360" s="292"/>
      <c r="G360" s="301" t="s">
        <v>867</v>
      </c>
      <c r="H360" s="302"/>
      <c r="I360" s="302"/>
      <c r="J360" s="302"/>
      <c r="K360" s="302"/>
      <c r="L360" s="37">
        <v>0</v>
      </c>
      <c r="M360" s="37">
        <v>1200</v>
      </c>
      <c r="N360" s="37">
        <v>0</v>
      </c>
      <c r="O360" s="37">
        <v>1200</v>
      </c>
    </row>
    <row r="361" spans="1:15" ht="18.899999999999999" customHeight="1" x14ac:dyDescent="0.3">
      <c r="A361" s="207" t="s">
        <v>871</v>
      </c>
      <c r="B361" s="291" t="s">
        <v>336</v>
      </c>
      <c r="C361" s="292"/>
      <c r="D361" s="292"/>
      <c r="E361" s="292"/>
      <c r="F361" s="292"/>
      <c r="G361" s="301" t="s">
        <v>872</v>
      </c>
      <c r="H361" s="302"/>
      <c r="I361" s="302"/>
      <c r="J361" s="302"/>
      <c r="K361" s="302"/>
      <c r="L361" s="37">
        <v>0</v>
      </c>
      <c r="M361" s="37">
        <v>8890</v>
      </c>
      <c r="N361" s="37">
        <v>0</v>
      </c>
      <c r="O361" s="37">
        <v>8890</v>
      </c>
    </row>
    <row r="362" spans="1:15" ht="9.9" customHeight="1" x14ac:dyDescent="0.3">
      <c r="A362" s="207" t="s">
        <v>875</v>
      </c>
      <c r="B362" s="291" t="s">
        <v>336</v>
      </c>
      <c r="C362" s="292"/>
      <c r="D362" s="292"/>
      <c r="E362" s="292"/>
      <c r="F362" s="292"/>
      <c r="G362" s="301" t="s">
        <v>876</v>
      </c>
      <c r="H362" s="302"/>
      <c r="I362" s="302"/>
      <c r="J362" s="302"/>
      <c r="K362" s="302"/>
      <c r="L362" s="37">
        <v>0</v>
      </c>
      <c r="M362" s="37">
        <v>523.03</v>
      </c>
      <c r="N362" s="37">
        <v>0</v>
      </c>
      <c r="O362" s="37">
        <v>523.03</v>
      </c>
    </row>
    <row r="363" spans="1:15" ht="9.9" customHeight="1" x14ac:dyDescent="0.3">
      <c r="A363" s="207" t="s">
        <v>877</v>
      </c>
      <c r="B363" s="291" t="s">
        <v>336</v>
      </c>
      <c r="C363" s="292"/>
      <c r="D363" s="292"/>
      <c r="E363" s="292"/>
      <c r="F363" s="292"/>
      <c r="G363" s="301" t="s">
        <v>878</v>
      </c>
      <c r="H363" s="302"/>
      <c r="I363" s="302"/>
      <c r="J363" s="302"/>
      <c r="K363" s="302"/>
      <c r="L363" s="37">
        <v>0</v>
      </c>
      <c r="M363" s="37">
        <v>1238.8499999999999</v>
      </c>
      <c r="N363" s="37">
        <v>0</v>
      </c>
      <c r="O363" s="37">
        <v>1238.8499999999999</v>
      </c>
    </row>
    <row r="364" spans="1:15" ht="9.9" customHeight="1" x14ac:dyDescent="0.3">
      <c r="A364" s="207" t="s">
        <v>879</v>
      </c>
      <c r="B364" s="291" t="s">
        <v>336</v>
      </c>
      <c r="C364" s="292"/>
      <c r="D364" s="292"/>
      <c r="E364" s="292"/>
      <c r="F364" s="292"/>
      <c r="G364" s="301" t="s">
        <v>880</v>
      </c>
      <c r="H364" s="302"/>
      <c r="I364" s="302"/>
      <c r="J364" s="302"/>
      <c r="K364" s="302"/>
      <c r="L364" s="37">
        <v>0</v>
      </c>
      <c r="M364" s="37">
        <v>757.06</v>
      </c>
      <c r="N364" s="37">
        <v>0</v>
      </c>
      <c r="O364" s="37">
        <v>757.06</v>
      </c>
    </row>
    <row r="365" spans="1:15" ht="9.9" customHeight="1" x14ac:dyDescent="0.3">
      <c r="A365" s="207" t="s">
        <v>881</v>
      </c>
      <c r="B365" s="291" t="s">
        <v>336</v>
      </c>
      <c r="C365" s="292"/>
      <c r="D365" s="292"/>
      <c r="E365" s="292"/>
      <c r="F365" s="292"/>
      <c r="G365" s="301" t="s">
        <v>882</v>
      </c>
      <c r="H365" s="302"/>
      <c r="I365" s="302"/>
      <c r="J365" s="302"/>
      <c r="K365" s="302"/>
      <c r="L365" s="37">
        <v>0</v>
      </c>
      <c r="M365" s="37">
        <v>640.16</v>
      </c>
      <c r="N365" s="37">
        <v>0</v>
      </c>
      <c r="O365" s="37">
        <v>640.16</v>
      </c>
    </row>
    <row r="366" spans="1:15" ht="9.9" customHeight="1" x14ac:dyDescent="0.3">
      <c r="A366" s="207" t="s">
        <v>885</v>
      </c>
      <c r="B366" s="291" t="s">
        <v>336</v>
      </c>
      <c r="C366" s="292"/>
      <c r="D366" s="292"/>
      <c r="E366" s="292"/>
      <c r="F366" s="292"/>
      <c r="G366" s="301" t="s">
        <v>886</v>
      </c>
      <c r="H366" s="302"/>
      <c r="I366" s="302"/>
      <c r="J366" s="302"/>
      <c r="K366" s="302"/>
      <c r="L366" s="37">
        <v>0</v>
      </c>
      <c r="M366" s="37">
        <v>885</v>
      </c>
      <c r="N366" s="37">
        <v>0</v>
      </c>
      <c r="O366" s="37">
        <v>885</v>
      </c>
    </row>
    <row r="367" spans="1:15" ht="9.9" customHeight="1" x14ac:dyDescent="0.3">
      <c r="A367" s="207" t="s">
        <v>887</v>
      </c>
      <c r="B367" s="291" t="s">
        <v>336</v>
      </c>
      <c r="C367" s="292"/>
      <c r="D367" s="292"/>
      <c r="E367" s="292"/>
      <c r="F367" s="292"/>
      <c r="G367" s="301" t="s">
        <v>888</v>
      </c>
      <c r="H367" s="302"/>
      <c r="I367" s="302"/>
      <c r="J367" s="302"/>
      <c r="K367" s="302"/>
      <c r="L367" s="37">
        <v>0</v>
      </c>
      <c r="M367" s="37">
        <v>220</v>
      </c>
      <c r="N367" s="37">
        <v>0</v>
      </c>
      <c r="O367" s="37">
        <v>220</v>
      </c>
    </row>
    <row r="368" spans="1:15" ht="9.9" customHeight="1" x14ac:dyDescent="0.3">
      <c r="A368" s="30" t="s">
        <v>336</v>
      </c>
      <c r="B368" s="291" t="s">
        <v>336</v>
      </c>
      <c r="C368" s="292"/>
      <c r="D368" s="292"/>
      <c r="E368" s="292"/>
      <c r="F368" s="292"/>
      <c r="G368" s="31" t="s">
        <v>336</v>
      </c>
      <c r="H368" s="32"/>
      <c r="I368" s="32"/>
      <c r="J368" s="32"/>
      <c r="K368" s="32"/>
      <c r="L368" s="38"/>
      <c r="M368" s="38"/>
      <c r="N368" s="38"/>
      <c r="O368" s="38"/>
    </row>
    <row r="369" spans="1:15" ht="9.9" customHeight="1" x14ac:dyDescent="0.3">
      <c r="A369" s="206" t="s">
        <v>889</v>
      </c>
      <c r="B369" s="291" t="s">
        <v>336</v>
      </c>
      <c r="C369" s="292"/>
      <c r="D369" s="292"/>
      <c r="E369" s="292"/>
      <c r="F369" s="299" t="s">
        <v>890</v>
      </c>
      <c r="G369" s="300"/>
      <c r="H369" s="300"/>
      <c r="I369" s="300"/>
      <c r="J369" s="300"/>
      <c r="K369" s="300"/>
      <c r="L369" s="36">
        <v>0</v>
      </c>
      <c r="M369" s="36">
        <v>2050</v>
      </c>
      <c r="N369" s="36">
        <v>0</v>
      </c>
      <c r="O369" s="36">
        <v>2050</v>
      </c>
    </row>
    <row r="370" spans="1:15" ht="9.9" customHeight="1" x14ac:dyDescent="0.3">
      <c r="A370" s="207" t="s">
        <v>891</v>
      </c>
      <c r="B370" s="291" t="s">
        <v>336</v>
      </c>
      <c r="C370" s="292"/>
      <c r="D370" s="292"/>
      <c r="E370" s="292"/>
      <c r="F370" s="292"/>
      <c r="G370" s="301" t="s">
        <v>892</v>
      </c>
      <c r="H370" s="302"/>
      <c r="I370" s="302"/>
      <c r="J370" s="302"/>
      <c r="K370" s="302"/>
      <c r="L370" s="37">
        <v>0</v>
      </c>
      <c r="M370" s="37">
        <v>2050</v>
      </c>
      <c r="N370" s="37">
        <v>0</v>
      </c>
      <c r="O370" s="37">
        <v>2050</v>
      </c>
    </row>
    <row r="371" spans="1:15" ht="9.9" customHeight="1" x14ac:dyDescent="0.3">
      <c r="A371" s="30" t="s">
        <v>336</v>
      </c>
      <c r="B371" s="291" t="s">
        <v>336</v>
      </c>
      <c r="C371" s="292"/>
      <c r="D371" s="292"/>
      <c r="E371" s="292"/>
      <c r="F371" s="292"/>
      <c r="G371" s="31" t="s">
        <v>336</v>
      </c>
      <c r="H371" s="32"/>
      <c r="I371" s="32"/>
      <c r="J371" s="32"/>
      <c r="K371" s="32"/>
      <c r="L371" s="38"/>
      <c r="M371" s="38"/>
      <c r="N371" s="38"/>
      <c r="O371" s="38"/>
    </row>
    <row r="372" spans="1:15" ht="9.9" customHeight="1" x14ac:dyDescent="0.3">
      <c r="A372" s="206" t="s">
        <v>893</v>
      </c>
      <c r="B372" s="291" t="s">
        <v>336</v>
      </c>
      <c r="C372" s="292"/>
      <c r="D372" s="292"/>
      <c r="E372" s="292"/>
      <c r="F372" s="299" t="s">
        <v>894</v>
      </c>
      <c r="G372" s="300"/>
      <c r="H372" s="300"/>
      <c r="I372" s="300"/>
      <c r="J372" s="300"/>
      <c r="K372" s="300"/>
      <c r="L372" s="36">
        <v>0</v>
      </c>
      <c r="M372" s="36">
        <v>2361.35</v>
      </c>
      <c r="N372" s="36">
        <v>0</v>
      </c>
      <c r="O372" s="36">
        <v>2361.35</v>
      </c>
    </row>
    <row r="373" spans="1:15" ht="9.9" customHeight="1" x14ac:dyDescent="0.3">
      <c r="A373" s="207" t="s">
        <v>895</v>
      </c>
      <c r="B373" s="291" t="s">
        <v>336</v>
      </c>
      <c r="C373" s="292"/>
      <c r="D373" s="292"/>
      <c r="E373" s="292"/>
      <c r="F373" s="292"/>
      <c r="G373" s="301" t="s">
        <v>896</v>
      </c>
      <c r="H373" s="302"/>
      <c r="I373" s="302"/>
      <c r="J373" s="302"/>
      <c r="K373" s="302"/>
      <c r="L373" s="37">
        <v>0</v>
      </c>
      <c r="M373" s="37">
        <v>2361.35</v>
      </c>
      <c r="N373" s="37">
        <v>0</v>
      </c>
      <c r="O373" s="37">
        <v>2361.35</v>
      </c>
    </row>
    <row r="374" spans="1:15" ht="9.9" customHeight="1" x14ac:dyDescent="0.3">
      <c r="A374" s="30" t="s">
        <v>336</v>
      </c>
      <c r="B374" s="291" t="s">
        <v>336</v>
      </c>
      <c r="C374" s="292"/>
      <c r="D374" s="292"/>
      <c r="E374" s="292"/>
      <c r="F374" s="292"/>
      <c r="G374" s="31" t="s">
        <v>336</v>
      </c>
      <c r="H374" s="32"/>
      <c r="I374" s="32"/>
      <c r="J374" s="32"/>
      <c r="K374" s="32"/>
      <c r="L374" s="38"/>
      <c r="M374" s="38"/>
      <c r="N374" s="38"/>
      <c r="O374" s="38"/>
    </row>
    <row r="375" spans="1:15" ht="9.9" customHeight="1" x14ac:dyDescent="0.3">
      <c r="A375" s="206" t="s">
        <v>903</v>
      </c>
      <c r="B375" s="202" t="s">
        <v>336</v>
      </c>
      <c r="C375" s="299" t="s">
        <v>904</v>
      </c>
      <c r="D375" s="300"/>
      <c r="E375" s="300"/>
      <c r="F375" s="300"/>
      <c r="G375" s="300"/>
      <c r="H375" s="300"/>
      <c r="I375" s="300"/>
      <c r="J375" s="300"/>
      <c r="K375" s="300"/>
      <c r="L375" s="36">
        <v>0</v>
      </c>
      <c r="M375" s="36">
        <v>241.9</v>
      </c>
      <c r="N375" s="36">
        <v>0</v>
      </c>
      <c r="O375" s="36">
        <v>241.9</v>
      </c>
    </row>
    <row r="376" spans="1:15" ht="9.9" customHeight="1" x14ac:dyDescent="0.3">
      <c r="A376" s="206" t="s">
        <v>905</v>
      </c>
      <c r="B376" s="291" t="s">
        <v>336</v>
      </c>
      <c r="C376" s="292"/>
      <c r="D376" s="299" t="s">
        <v>904</v>
      </c>
      <c r="E376" s="300"/>
      <c r="F376" s="300"/>
      <c r="G376" s="300"/>
      <c r="H376" s="300"/>
      <c r="I376" s="300"/>
      <c r="J376" s="300"/>
      <c r="K376" s="300"/>
      <c r="L376" s="36">
        <v>0</v>
      </c>
      <c r="M376" s="36">
        <v>241.9</v>
      </c>
      <c r="N376" s="36">
        <v>0</v>
      </c>
      <c r="O376" s="36">
        <v>241.9</v>
      </c>
    </row>
    <row r="377" spans="1:15" ht="9.9" customHeight="1" x14ac:dyDescent="0.3">
      <c r="A377" s="206" t="s">
        <v>906</v>
      </c>
      <c r="B377" s="291" t="s">
        <v>336</v>
      </c>
      <c r="C377" s="292"/>
      <c r="D377" s="292"/>
      <c r="E377" s="299" t="s">
        <v>904</v>
      </c>
      <c r="F377" s="300"/>
      <c r="G377" s="300"/>
      <c r="H377" s="300"/>
      <c r="I377" s="300"/>
      <c r="J377" s="300"/>
      <c r="K377" s="300"/>
      <c r="L377" s="36">
        <v>0</v>
      </c>
      <c r="M377" s="36">
        <v>241.9</v>
      </c>
      <c r="N377" s="36">
        <v>0</v>
      </c>
      <c r="O377" s="36">
        <v>241.9</v>
      </c>
    </row>
    <row r="378" spans="1:15" ht="9.9" customHeight="1" x14ac:dyDescent="0.3">
      <c r="A378" s="206" t="s">
        <v>907</v>
      </c>
      <c r="B378" s="291" t="s">
        <v>336</v>
      </c>
      <c r="C378" s="292"/>
      <c r="D378" s="292"/>
      <c r="E378" s="292"/>
      <c r="F378" s="299" t="s">
        <v>859</v>
      </c>
      <c r="G378" s="300"/>
      <c r="H378" s="300"/>
      <c r="I378" s="300"/>
      <c r="J378" s="300"/>
      <c r="K378" s="300"/>
      <c r="L378" s="36">
        <v>0</v>
      </c>
      <c r="M378" s="36">
        <v>241.9</v>
      </c>
      <c r="N378" s="36">
        <v>0</v>
      </c>
      <c r="O378" s="36">
        <v>241.9</v>
      </c>
    </row>
    <row r="379" spans="1:15" ht="9.9" customHeight="1" x14ac:dyDescent="0.3">
      <c r="A379" s="207" t="s">
        <v>908</v>
      </c>
      <c r="B379" s="291" t="s">
        <v>336</v>
      </c>
      <c r="C379" s="292"/>
      <c r="D379" s="292"/>
      <c r="E379" s="292"/>
      <c r="F379" s="292"/>
      <c r="G379" s="301" t="s">
        <v>909</v>
      </c>
      <c r="H379" s="302"/>
      <c r="I379" s="302"/>
      <c r="J379" s="302"/>
      <c r="K379" s="302"/>
      <c r="L379" s="37">
        <v>0</v>
      </c>
      <c r="M379" s="37">
        <v>241.9</v>
      </c>
      <c r="N379" s="37">
        <v>0</v>
      </c>
      <c r="O379" s="37">
        <v>241.9</v>
      </c>
    </row>
    <row r="380" spans="1:15" ht="9.9" customHeight="1" x14ac:dyDescent="0.3">
      <c r="A380" s="30" t="s">
        <v>336</v>
      </c>
      <c r="B380" s="291" t="s">
        <v>336</v>
      </c>
      <c r="C380" s="292"/>
      <c r="D380" s="292"/>
      <c r="E380" s="292"/>
      <c r="F380" s="292"/>
      <c r="G380" s="31" t="s">
        <v>336</v>
      </c>
      <c r="H380" s="32"/>
      <c r="I380" s="32"/>
      <c r="J380" s="32"/>
      <c r="K380" s="32"/>
      <c r="L380" s="38"/>
      <c r="M380" s="38"/>
      <c r="N380" s="38"/>
      <c r="O380" s="38"/>
    </row>
    <row r="381" spans="1:15" ht="9.9" customHeight="1" x14ac:dyDescent="0.3">
      <c r="A381" s="206" t="s">
        <v>910</v>
      </c>
      <c r="B381" s="202" t="s">
        <v>336</v>
      </c>
      <c r="C381" s="299" t="s">
        <v>911</v>
      </c>
      <c r="D381" s="300"/>
      <c r="E381" s="300"/>
      <c r="F381" s="300"/>
      <c r="G381" s="300"/>
      <c r="H381" s="300"/>
      <c r="I381" s="300"/>
      <c r="J381" s="300"/>
      <c r="K381" s="300"/>
      <c r="L381" s="36">
        <v>0</v>
      </c>
      <c r="M381" s="36">
        <v>42356.35</v>
      </c>
      <c r="N381" s="36">
        <v>0</v>
      </c>
      <c r="O381" s="36">
        <v>42356.35</v>
      </c>
    </row>
    <row r="382" spans="1:15" ht="9.9" customHeight="1" x14ac:dyDescent="0.3">
      <c r="A382" s="206" t="s">
        <v>912</v>
      </c>
      <c r="B382" s="291" t="s">
        <v>336</v>
      </c>
      <c r="C382" s="292"/>
      <c r="D382" s="299" t="s">
        <v>911</v>
      </c>
      <c r="E382" s="300"/>
      <c r="F382" s="300"/>
      <c r="G382" s="300"/>
      <c r="H382" s="300"/>
      <c r="I382" s="300"/>
      <c r="J382" s="300"/>
      <c r="K382" s="300"/>
      <c r="L382" s="36">
        <v>0</v>
      </c>
      <c r="M382" s="36">
        <v>42356.35</v>
      </c>
      <c r="N382" s="36">
        <v>0</v>
      </c>
      <c r="O382" s="36">
        <v>42356.35</v>
      </c>
    </row>
    <row r="383" spans="1:15" ht="9.9" customHeight="1" x14ac:dyDescent="0.3">
      <c r="A383" s="206" t="s">
        <v>913</v>
      </c>
      <c r="B383" s="291" t="s">
        <v>336</v>
      </c>
      <c r="C383" s="292"/>
      <c r="D383" s="292"/>
      <c r="E383" s="299" t="s">
        <v>911</v>
      </c>
      <c r="F383" s="300"/>
      <c r="G383" s="300"/>
      <c r="H383" s="300"/>
      <c r="I383" s="300"/>
      <c r="J383" s="300"/>
      <c r="K383" s="300"/>
      <c r="L383" s="36">
        <v>0</v>
      </c>
      <c r="M383" s="36">
        <v>42356.35</v>
      </c>
      <c r="N383" s="36">
        <v>0</v>
      </c>
      <c r="O383" s="36">
        <v>42356.35</v>
      </c>
    </row>
    <row r="384" spans="1:15" ht="9.9" customHeight="1" x14ac:dyDescent="0.3">
      <c r="A384" s="206" t="s">
        <v>914</v>
      </c>
      <c r="B384" s="291" t="s">
        <v>336</v>
      </c>
      <c r="C384" s="292"/>
      <c r="D384" s="292"/>
      <c r="E384" s="292"/>
      <c r="F384" s="299" t="s">
        <v>898</v>
      </c>
      <c r="G384" s="300"/>
      <c r="H384" s="300"/>
      <c r="I384" s="300"/>
      <c r="J384" s="300"/>
      <c r="K384" s="300"/>
      <c r="L384" s="36">
        <v>0</v>
      </c>
      <c r="M384" s="36">
        <v>5038.2</v>
      </c>
      <c r="N384" s="36">
        <v>0</v>
      </c>
      <c r="O384" s="36">
        <v>5038.2</v>
      </c>
    </row>
    <row r="385" spans="1:15" ht="9.9" customHeight="1" x14ac:dyDescent="0.3">
      <c r="A385" s="207" t="s">
        <v>915</v>
      </c>
      <c r="B385" s="291" t="s">
        <v>336</v>
      </c>
      <c r="C385" s="292"/>
      <c r="D385" s="292"/>
      <c r="E385" s="292"/>
      <c r="F385" s="292"/>
      <c r="G385" s="301" t="s">
        <v>916</v>
      </c>
      <c r="H385" s="302"/>
      <c r="I385" s="302"/>
      <c r="J385" s="302"/>
      <c r="K385" s="302"/>
      <c r="L385" s="37">
        <v>0</v>
      </c>
      <c r="M385" s="37">
        <v>38.200000000000003</v>
      </c>
      <c r="N385" s="37">
        <v>0</v>
      </c>
      <c r="O385" s="37">
        <v>38.200000000000003</v>
      </c>
    </row>
    <row r="386" spans="1:15" ht="9.9" customHeight="1" x14ac:dyDescent="0.3">
      <c r="A386" s="207" t="s">
        <v>917</v>
      </c>
      <c r="B386" s="291" t="s">
        <v>336</v>
      </c>
      <c r="C386" s="292"/>
      <c r="D386" s="292"/>
      <c r="E386" s="292"/>
      <c r="F386" s="292"/>
      <c r="G386" s="301" t="s">
        <v>902</v>
      </c>
      <c r="H386" s="302"/>
      <c r="I386" s="302"/>
      <c r="J386" s="302"/>
      <c r="K386" s="302"/>
      <c r="L386" s="37">
        <v>0</v>
      </c>
      <c r="M386" s="37">
        <v>5000</v>
      </c>
      <c r="N386" s="37">
        <v>0</v>
      </c>
      <c r="O386" s="37">
        <v>5000</v>
      </c>
    </row>
    <row r="387" spans="1:15" ht="9.9" customHeight="1" x14ac:dyDescent="0.3">
      <c r="A387" s="30" t="s">
        <v>336</v>
      </c>
      <c r="B387" s="291" t="s">
        <v>336</v>
      </c>
      <c r="C387" s="292"/>
      <c r="D387" s="292"/>
      <c r="E387" s="292"/>
      <c r="F387" s="292"/>
      <c r="G387" s="31" t="s">
        <v>336</v>
      </c>
      <c r="H387" s="32"/>
      <c r="I387" s="32"/>
      <c r="J387" s="32"/>
      <c r="K387" s="32"/>
      <c r="L387" s="38"/>
      <c r="M387" s="38"/>
      <c r="N387" s="38"/>
      <c r="O387" s="38"/>
    </row>
    <row r="388" spans="1:15" ht="9.9" customHeight="1" x14ac:dyDescent="0.3">
      <c r="A388" s="206" t="s">
        <v>921</v>
      </c>
      <c r="B388" s="291" t="s">
        <v>336</v>
      </c>
      <c r="C388" s="292"/>
      <c r="D388" s="292"/>
      <c r="E388" s="292"/>
      <c r="F388" s="299" t="s">
        <v>922</v>
      </c>
      <c r="G388" s="300"/>
      <c r="H388" s="300"/>
      <c r="I388" s="300"/>
      <c r="J388" s="300"/>
      <c r="K388" s="300"/>
      <c r="L388" s="36">
        <v>0</v>
      </c>
      <c r="M388" s="36">
        <v>37318.15</v>
      </c>
      <c r="N388" s="36">
        <v>0</v>
      </c>
      <c r="O388" s="36">
        <v>37318.15</v>
      </c>
    </row>
    <row r="389" spans="1:15" ht="9.9" customHeight="1" x14ac:dyDescent="0.3">
      <c r="A389" s="207" t="s">
        <v>923</v>
      </c>
      <c r="B389" s="291" t="s">
        <v>336</v>
      </c>
      <c r="C389" s="292"/>
      <c r="D389" s="292"/>
      <c r="E389" s="292"/>
      <c r="F389" s="292"/>
      <c r="G389" s="301" t="s">
        <v>924</v>
      </c>
      <c r="H389" s="302"/>
      <c r="I389" s="302"/>
      <c r="J389" s="302"/>
      <c r="K389" s="302"/>
      <c r="L389" s="37">
        <v>0</v>
      </c>
      <c r="M389" s="37">
        <v>30787.23</v>
      </c>
      <c r="N389" s="37">
        <v>0</v>
      </c>
      <c r="O389" s="37">
        <v>30787.23</v>
      </c>
    </row>
    <row r="390" spans="1:15" ht="9.9" customHeight="1" x14ac:dyDescent="0.3">
      <c r="A390" s="207" t="s">
        <v>925</v>
      </c>
      <c r="B390" s="291" t="s">
        <v>336</v>
      </c>
      <c r="C390" s="292"/>
      <c r="D390" s="292"/>
      <c r="E390" s="292"/>
      <c r="F390" s="292"/>
      <c r="G390" s="301" t="s">
        <v>869</v>
      </c>
      <c r="H390" s="302"/>
      <c r="I390" s="302"/>
      <c r="J390" s="302"/>
      <c r="K390" s="302"/>
      <c r="L390" s="37">
        <v>0</v>
      </c>
      <c r="M390" s="37">
        <v>6481.12</v>
      </c>
      <c r="N390" s="37">
        <v>0</v>
      </c>
      <c r="O390" s="37">
        <v>6481.12</v>
      </c>
    </row>
    <row r="391" spans="1:15" ht="9.9" customHeight="1" x14ac:dyDescent="0.3">
      <c r="A391" s="207" t="s">
        <v>927</v>
      </c>
      <c r="B391" s="291" t="s">
        <v>336</v>
      </c>
      <c r="C391" s="292"/>
      <c r="D391" s="292"/>
      <c r="E391" s="292"/>
      <c r="F391" s="292"/>
      <c r="G391" s="301" t="s">
        <v>861</v>
      </c>
      <c r="H391" s="302"/>
      <c r="I391" s="302"/>
      <c r="J391" s="302"/>
      <c r="K391" s="302"/>
      <c r="L391" s="37">
        <v>0</v>
      </c>
      <c r="M391" s="37">
        <v>49.8</v>
      </c>
      <c r="N391" s="37">
        <v>0</v>
      </c>
      <c r="O391" s="37">
        <v>49.8</v>
      </c>
    </row>
    <row r="392" spans="1:15" ht="9.9" customHeight="1" x14ac:dyDescent="0.3">
      <c r="A392" s="30" t="s">
        <v>336</v>
      </c>
      <c r="B392" s="291" t="s">
        <v>336</v>
      </c>
      <c r="C392" s="292"/>
      <c r="D392" s="292"/>
      <c r="E392" s="292"/>
      <c r="F392" s="292"/>
      <c r="G392" s="31" t="s">
        <v>336</v>
      </c>
      <c r="H392" s="32"/>
      <c r="I392" s="32"/>
      <c r="J392" s="32"/>
      <c r="K392" s="32"/>
      <c r="L392" s="38"/>
      <c r="M392" s="38"/>
      <c r="N392" s="38"/>
      <c r="O392" s="38"/>
    </row>
    <row r="393" spans="1:15" ht="9.9" customHeight="1" x14ac:dyDescent="0.3">
      <c r="A393" s="206" t="s">
        <v>931</v>
      </c>
      <c r="B393" s="202" t="s">
        <v>336</v>
      </c>
      <c r="C393" s="299" t="s">
        <v>932</v>
      </c>
      <c r="D393" s="300"/>
      <c r="E393" s="300"/>
      <c r="F393" s="300"/>
      <c r="G393" s="300"/>
      <c r="H393" s="300"/>
      <c r="I393" s="300"/>
      <c r="J393" s="300"/>
      <c r="K393" s="300"/>
      <c r="L393" s="36">
        <v>0</v>
      </c>
      <c r="M393" s="36">
        <v>16631.14</v>
      </c>
      <c r="N393" s="36">
        <v>0</v>
      </c>
      <c r="O393" s="36">
        <v>16631.14</v>
      </c>
    </row>
    <row r="394" spans="1:15" ht="9.9" customHeight="1" x14ac:dyDescent="0.3">
      <c r="A394" s="206" t="s">
        <v>933</v>
      </c>
      <c r="B394" s="291" t="s">
        <v>336</v>
      </c>
      <c r="C394" s="292"/>
      <c r="D394" s="299" t="s">
        <v>932</v>
      </c>
      <c r="E394" s="300"/>
      <c r="F394" s="300"/>
      <c r="G394" s="300"/>
      <c r="H394" s="300"/>
      <c r="I394" s="300"/>
      <c r="J394" s="300"/>
      <c r="K394" s="300"/>
      <c r="L394" s="36">
        <v>0</v>
      </c>
      <c r="M394" s="36">
        <v>16631.14</v>
      </c>
      <c r="N394" s="36">
        <v>0</v>
      </c>
      <c r="O394" s="36">
        <v>16631.14</v>
      </c>
    </row>
    <row r="395" spans="1:15" ht="9.9" customHeight="1" x14ac:dyDescent="0.3">
      <c r="A395" s="206" t="s">
        <v>934</v>
      </c>
      <c r="B395" s="291" t="s">
        <v>336</v>
      </c>
      <c r="C395" s="292"/>
      <c r="D395" s="292"/>
      <c r="E395" s="299" t="s">
        <v>932</v>
      </c>
      <c r="F395" s="300"/>
      <c r="G395" s="300"/>
      <c r="H395" s="300"/>
      <c r="I395" s="300"/>
      <c r="J395" s="300"/>
      <c r="K395" s="300"/>
      <c r="L395" s="36">
        <v>0</v>
      </c>
      <c r="M395" s="36">
        <v>16631.14</v>
      </c>
      <c r="N395" s="36">
        <v>0</v>
      </c>
      <c r="O395" s="36">
        <v>16631.14</v>
      </c>
    </row>
    <row r="396" spans="1:15" ht="9.9" customHeight="1" x14ac:dyDescent="0.3">
      <c r="A396" s="206" t="s">
        <v>935</v>
      </c>
      <c r="B396" s="291" t="s">
        <v>336</v>
      </c>
      <c r="C396" s="292"/>
      <c r="D396" s="292"/>
      <c r="E396" s="292"/>
      <c r="F396" s="299" t="s">
        <v>936</v>
      </c>
      <c r="G396" s="300"/>
      <c r="H396" s="300"/>
      <c r="I396" s="300"/>
      <c r="J396" s="300"/>
      <c r="K396" s="300"/>
      <c r="L396" s="36">
        <v>0</v>
      </c>
      <c r="M396" s="36">
        <v>1142.1400000000001</v>
      </c>
      <c r="N396" s="36">
        <v>0</v>
      </c>
      <c r="O396" s="36">
        <v>1142.1400000000001</v>
      </c>
    </row>
    <row r="397" spans="1:15" ht="9.9" customHeight="1" x14ac:dyDescent="0.3">
      <c r="A397" s="207" t="s">
        <v>937</v>
      </c>
      <c r="B397" s="291" t="s">
        <v>336</v>
      </c>
      <c r="C397" s="292"/>
      <c r="D397" s="292"/>
      <c r="E397" s="292"/>
      <c r="F397" s="292"/>
      <c r="G397" s="301" t="s">
        <v>938</v>
      </c>
      <c r="H397" s="302"/>
      <c r="I397" s="302"/>
      <c r="J397" s="302"/>
      <c r="K397" s="302"/>
      <c r="L397" s="37">
        <v>0</v>
      </c>
      <c r="M397" s="37">
        <v>1142.1400000000001</v>
      </c>
      <c r="N397" s="37">
        <v>0</v>
      </c>
      <c r="O397" s="37">
        <v>1142.1400000000001</v>
      </c>
    </row>
    <row r="398" spans="1:15" ht="9.9" customHeight="1" x14ac:dyDescent="0.3">
      <c r="A398" s="30" t="s">
        <v>336</v>
      </c>
      <c r="B398" s="291" t="s">
        <v>336</v>
      </c>
      <c r="C398" s="292"/>
      <c r="D398" s="292"/>
      <c r="E398" s="292"/>
      <c r="F398" s="292"/>
      <c r="G398" s="31" t="s">
        <v>336</v>
      </c>
      <c r="H398" s="32"/>
      <c r="I398" s="32"/>
      <c r="J398" s="32"/>
      <c r="K398" s="32"/>
      <c r="L398" s="38"/>
      <c r="M398" s="38"/>
      <c r="N398" s="38"/>
      <c r="O398" s="38"/>
    </row>
    <row r="399" spans="1:15" ht="9.9" customHeight="1" x14ac:dyDescent="0.3">
      <c r="A399" s="206" t="s">
        <v>939</v>
      </c>
      <c r="B399" s="291" t="s">
        <v>336</v>
      </c>
      <c r="C399" s="292"/>
      <c r="D399" s="292"/>
      <c r="E399" s="292"/>
      <c r="F399" s="299" t="s">
        <v>940</v>
      </c>
      <c r="G399" s="300"/>
      <c r="H399" s="300"/>
      <c r="I399" s="300"/>
      <c r="J399" s="300"/>
      <c r="K399" s="300"/>
      <c r="L399" s="36">
        <v>0</v>
      </c>
      <c r="M399" s="36">
        <v>15489</v>
      </c>
      <c r="N399" s="36">
        <v>0</v>
      </c>
      <c r="O399" s="36">
        <v>15489</v>
      </c>
    </row>
    <row r="400" spans="1:15" ht="9.9" customHeight="1" x14ac:dyDescent="0.3">
      <c r="A400" s="207" t="s">
        <v>945</v>
      </c>
      <c r="B400" s="291" t="s">
        <v>336</v>
      </c>
      <c r="C400" s="292"/>
      <c r="D400" s="292"/>
      <c r="E400" s="292"/>
      <c r="F400" s="292"/>
      <c r="G400" s="301" t="s">
        <v>946</v>
      </c>
      <c r="H400" s="302"/>
      <c r="I400" s="302"/>
      <c r="J400" s="302"/>
      <c r="K400" s="302"/>
      <c r="L400" s="37">
        <v>0</v>
      </c>
      <c r="M400" s="37">
        <v>15489</v>
      </c>
      <c r="N400" s="37">
        <v>0</v>
      </c>
      <c r="O400" s="37">
        <v>15489</v>
      </c>
    </row>
    <row r="401" spans="1:15" ht="9.9" customHeight="1" x14ac:dyDescent="0.3">
      <c r="A401" s="30" t="s">
        <v>336</v>
      </c>
      <c r="B401" s="291" t="s">
        <v>336</v>
      </c>
      <c r="C401" s="292"/>
      <c r="D401" s="292"/>
      <c r="E401" s="292"/>
      <c r="F401" s="292"/>
      <c r="G401" s="31" t="s">
        <v>336</v>
      </c>
      <c r="H401" s="32"/>
      <c r="I401" s="32"/>
      <c r="J401" s="32"/>
      <c r="K401" s="32"/>
      <c r="L401" s="38"/>
      <c r="M401" s="38"/>
      <c r="N401" s="38"/>
      <c r="O401" s="38"/>
    </row>
    <row r="402" spans="1:15" ht="9.9" customHeight="1" x14ac:dyDescent="0.3">
      <c r="A402" s="206" t="s">
        <v>957</v>
      </c>
      <c r="B402" s="202" t="s">
        <v>336</v>
      </c>
      <c r="C402" s="299" t="s">
        <v>958</v>
      </c>
      <c r="D402" s="300"/>
      <c r="E402" s="300"/>
      <c r="F402" s="300"/>
      <c r="G402" s="300"/>
      <c r="H402" s="300"/>
      <c r="I402" s="300"/>
      <c r="J402" s="300"/>
      <c r="K402" s="300"/>
      <c r="L402" s="36">
        <v>0</v>
      </c>
      <c r="M402" s="36">
        <v>1745.36</v>
      </c>
      <c r="N402" s="36">
        <v>0</v>
      </c>
      <c r="O402" s="36">
        <v>1745.36</v>
      </c>
    </row>
    <row r="403" spans="1:15" ht="9.9" customHeight="1" x14ac:dyDescent="0.3">
      <c r="A403" s="206" t="s">
        <v>959</v>
      </c>
      <c r="B403" s="291" t="s">
        <v>336</v>
      </c>
      <c r="C403" s="292"/>
      <c r="D403" s="299" t="s">
        <v>958</v>
      </c>
      <c r="E403" s="300"/>
      <c r="F403" s="300"/>
      <c r="G403" s="300"/>
      <c r="H403" s="300"/>
      <c r="I403" s="300"/>
      <c r="J403" s="300"/>
      <c r="K403" s="300"/>
      <c r="L403" s="36">
        <v>0</v>
      </c>
      <c r="M403" s="36">
        <v>1745.36</v>
      </c>
      <c r="N403" s="36">
        <v>0</v>
      </c>
      <c r="O403" s="36">
        <v>1745.36</v>
      </c>
    </row>
    <row r="404" spans="1:15" ht="9.9" customHeight="1" x14ac:dyDescent="0.3">
      <c r="A404" s="206" t="s">
        <v>960</v>
      </c>
      <c r="B404" s="307" t="s">
        <v>336</v>
      </c>
      <c r="C404" s="308"/>
      <c r="D404" s="308"/>
      <c r="E404" s="311" t="s">
        <v>958</v>
      </c>
      <c r="F404" s="312"/>
      <c r="G404" s="312"/>
      <c r="H404" s="312"/>
      <c r="I404" s="312"/>
      <c r="J404" s="312"/>
      <c r="K404" s="312"/>
      <c r="L404" s="288">
        <v>0</v>
      </c>
      <c r="M404" s="288">
        <v>1745.36</v>
      </c>
      <c r="N404" s="288">
        <v>0</v>
      </c>
      <c r="O404" s="288">
        <v>1745.36</v>
      </c>
    </row>
    <row r="405" spans="1:15" ht="9.9" customHeight="1" x14ac:dyDescent="0.3">
      <c r="A405" s="206" t="s">
        <v>961</v>
      </c>
      <c r="B405" s="291" t="s">
        <v>336</v>
      </c>
      <c r="C405" s="292"/>
      <c r="D405" s="292"/>
      <c r="E405" s="292"/>
      <c r="F405" s="299" t="s">
        <v>962</v>
      </c>
      <c r="G405" s="300"/>
      <c r="H405" s="300"/>
      <c r="I405" s="300"/>
      <c r="J405" s="300"/>
      <c r="K405" s="300"/>
      <c r="L405" s="36">
        <v>0</v>
      </c>
      <c r="M405" s="36">
        <v>1745.36</v>
      </c>
      <c r="N405" s="36">
        <v>0</v>
      </c>
      <c r="O405" s="36">
        <v>1745.36</v>
      </c>
    </row>
    <row r="406" spans="1:15" ht="9.9" customHeight="1" x14ac:dyDescent="0.3">
      <c r="A406" s="207" t="s">
        <v>963</v>
      </c>
      <c r="B406" s="291" t="s">
        <v>336</v>
      </c>
      <c r="C406" s="292"/>
      <c r="D406" s="292"/>
      <c r="E406" s="292"/>
      <c r="F406" s="292"/>
      <c r="G406" s="301" t="s">
        <v>962</v>
      </c>
      <c r="H406" s="302"/>
      <c r="I406" s="302"/>
      <c r="J406" s="302"/>
      <c r="K406" s="302"/>
      <c r="L406" s="37">
        <v>0</v>
      </c>
      <c r="M406" s="37">
        <v>1745.36</v>
      </c>
      <c r="N406" s="37">
        <v>0</v>
      </c>
      <c r="O406" s="37">
        <v>1745.36</v>
      </c>
    </row>
    <row r="407" spans="1:15" ht="9.9" customHeight="1" x14ac:dyDescent="0.3">
      <c r="A407" s="30" t="s">
        <v>336</v>
      </c>
      <c r="B407" s="291" t="s">
        <v>336</v>
      </c>
      <c r="C407" s="292"/>
      <c r="D407" s="292"/>
      <c r="E407" s="292"/>
      <c r="F407" s="292"/>
      <c r="G407" s="31" t="s">
        <v>336</v>
      </c>
      <c r="H407" s="32"/>
      <c r="I407" s="32"/>
      <c r="J407" s="32"/>
      <c r="K407" s="32"/>
      <c r="L407" s="38"/>
      <c r="M407" s="38"/>
      <c r="N407" s="38"/>
      <c r="O407" s="38"/>
    </row>
    <row r="408" spans="1:15" ht="9.9" customHeight="1" x14ac:dyDescent="0.3">
      <c r="A408" s="206" t="s">
        <v>964</v>
      </c>
      <c r="B408" s="202" t="s">
        <v>336</v>
      </c>
      <c r="C408" s="299" t="s">
        <v>965</v>
      </c>
      <c r="D408" s="300"/>
      <c r="E408" s="300"/>
      <c r="F408" s="300"/>
      <c r="G408" s="300"/>
      <c r="H408" s="300"/>
      <c r="I408" s="300"/>
      <c r="J408" s="300"/>
      <c r="K408" s="300"/>
      <c r="L408" s="36">
        <v>0</v>
      </c>
      <c r="M408" s="36">
        <v>116284.98</v>
      </c>
      <c r="N408" s="36">
        <v>0</v>
      </c>
      <c r="O408" s="36">
        <v>116284.98</v>
      </c>
    </row>
    <row r="409" spans="1:15" ht="9.9" customHeight="1" x14ac:dyDescent="0.3">
      <c r="A409" s="206" t="s">
        <v>966</v>
      </c>
      <c r="B409" s="291" t="s">
        <v>336</v>
      </c>
      <c r="C409" s="292"/>
      <c r="D409" s="299" t="s">
        <v>965</v>
      </c>
      <c r="E409" s="300"/>
      <c r="F409" s="300"/>
      <c r="G409" s="300"/>
      <c r="H409" s="300"/>
      <c r="I409" s="300"/>
      <c r="J409" s="300"/>
      <c r="K409" s="300"/>
      <c r="L409" s="36">
        <v>0</v>
      </c>
      <c r="M409" s="36">
        <v>116284.98</v>
      </c>
      <c r="N409" s="36">
        <v>0</v>
      </c>
      <c r="O409" s="36">
        <v>116284.98</v>
      </c>
    </row>
    <row r="410" spans="1:15" ht="9.9" customHeight="1" x14ac:dyDescent="0.3">
      <c r="A410" s="206" t="s">
        <v>967</v>
      </c>
      <c r="B410" s="291" t="s">
        <v>336</v>
      </c>
      <c r="C410" s="292"/>
      <c r="D410" s="292"/>
      <c r="E410" s="299" t="s">
        <v>965</v>
      </c>
      <c r="F410" s="300"/>
      <c r="G410" s="300"/>
      <c r="H410" s="300"/>
      <c r="I410" s="300"/>
      <c r="J410" s="300"/>
      <c r="K410" s="300"/>
      <c r="L410" s="36">
        <v>0</v>
      </c>
      <c r="M410" s="36">
        <v>116284.98</v>
      </c>
      <c r="N410" s="36">
        <v>0</v>
      </c>
      <c r="O410" s="36">
        <v>116284.98</v>
      </c>
    </row>
    <row r="411" spans="1:15" ht="9.9" customHeight="1" x14ac:dyDescent="0.3">
      <c r="A411" s="206" t="s">
        <v>968</v>
      </c>
      <c r="B411" s="291" t="s">
        <v>336</v>
      </c>
      <c r="C411" s="292"/>
      <c r="D411" s="292"/>
      <c r="E411" s="292"/>
      <c r="F411" s="299" t="s">
        <v>965</v>
      </c>
      <c r="G411" s="300"/>
      <c r="H411" s="300"/>
      <c r="I411" s="300"/>
      <c r="J411" s="300"/>
      <c r="K411" s="300"/>
      <c r="L411" s="36">
        <v>0</v>
      </c>
      <c r="M411" s="36">
        <v>116284.98</v>
      </c>
      <c r="N411" s="36">
        <v>0</v>
      </c>
      <c r="O411" s="36">
        <v>116284.98</v>
      </c>
    </row>
    <row r="412" spans="1:15" ht="9.9" customHeight="1" x14ac:dyDescent="0.3">
      <c r="A412" s="207" t="s">
        <v>969</v>
      </c>
      <c r="B412" s="291" t="s">
        <v>336</v>
      </c>
      <c r="C412" s="292"/>
      <c r="D412" s="292"/>
      <c r="E412" s="292"/>
      <c r="F412" s="292"/>
      <c r="G412" s="301" t="s">
        <v>970</v>
      </c>
      <c r="H412" s="302"/>
      <c r="I412" s="302"/>
      <c r="J412" s="302"/>
      <c r="K412" s="302"/>
      <c r="L412" s="37">
        <v>0</v>
      </c>
      <c r="M412" s="37">
        <v>115109.12</v>
      </c>
      <c r="N412" s="37">
        <v>0</v>
      </c>
      <c r="O412" s="37">
        <v>115109.12</v>
      </c>
    </row>
    <row r="413" spans="1:15" ht="9.9" customHeight="1" x14ac:dyDescent="0.3">
      <c r="A413" s="207" t="s">
        <v>971</v>
      </c>
      <c r="B413" s="291" t="s">
        <v>336</v>
      </c>
      <c r="C413" s="292"/>
      <c r="D413" s="292"/>
      <c r="E413" s="292"/>
      <c r="F413" s="292"/>
      <c r="G413" s="301" t="s">
        <v>972</v>
      </c>
      <c r="H413" s="302"/>
      <c r="I413" s="302"/>
      <c r="J413" s="302"/>
      <c r="K413" s="302"/>
      <c r="L413" s="37">
        <v>0</v>
      </c>
      <c r="M413" s="37">
        <v>1175.8599999999999</v>
      </c>
      <c r="N413" s="37">
        <v>0</v>
      </c>
      <c r="O413" s="37">
        <v>1175.8599999999999</v>
      </c>
    </row>
    <row r="414" spans="1:15" ht="9.9" customHeight="1" x14ac:dyDescent="0.3">
      <c r="A414" s="30" t="s">
        <v>336</v>
      </c>
      <c r="B414" s="291" t="s">
        <v>336</v>
      </c>
      <c r="C414" s="292"/>
      <c r="D414" s="292"/>
      <c r="E414" s="292"/>
      <c r="F414" s="292"/>
      <c r="G414" s="31" t="s">
        <v>336</v>
      </c>
      <c r="H414" s="32"/>
      <c r="I414" s="32"/>
      <c r="J414" s="32"/>
      <c r="K414" s="32"/>
      <c r="L414" s="38"/>
      <c r="M414" s="38"/>
      <c r="N414" s="38"/>
      <c r="O414" s="38"/>
    </row>
    <row r="415" spans="1:15" ht="9.9" customHeight="1" x14ac:dyDescent="0.3">
      <c r="A415" s="206" t="s">
        <v>973</v>
      </c>
      <c r="B415" s="202" t="s">
        <v>336</v>
      </c>
      <c r="C415" s="299" t="s">
        <v>974</v>
      </c>
      <c r="D415" s="300"/>
      <c r="E415" s="300"/>
      <c r="F415" s="300"/>
      <c r="G415" s="300"/>
      <c r="H415" s="300"/>
      <c r="I415" s="300"/>
      <c r="J415" s="300"/>
      <c r="K415" s="300"/>
      <c r="L415" s="36">
        <v>0</v>
      </c>
      <c r="M415" s="36">
        <v>112194.42</v>
      </c>
      <c r="N415" s="36">
        <v>0</v>
      </c>
      <c r="O415" s="36">
        <v>112194.42</v>
      </c>
    </row>
    <row r="416" spans="1:15" ht="9.9" customHeight="1" x14ac:dyDescent="0.3">
      <c r="A416" s="206" t="s">
        <v>975</v>
      </c>
      <c r="B416" s="291" t="s">
        <v>336</v>
      </c>
      <c r="C416" s="292"/>
      <c r="D416" s="299" t="s">
        <v>974</v>
      </c>
      <c r="E416" s="300"/>
      <c r="F416" s="300"/>
      <c r="G416" s="300"/>
      <c r="H416" s="300"/>
      <c r="I416" s="300"/>
      <c r="J416" s="300"/>
      <c r="K416" s="300"/>
      <c r="L416" s="36">
        <v>0</v>
      </c>
      <c r="M416" s="36">
        <v>112194.42</v>
      </c>
      <c r="N416" s="36">
        <v>0</v>
      </c>
      <c r="O416" s="36">
        <v>112194.42</v>
      </c>
    </row>
    <row r="417" spans="1:15" ht="9.9" customHeight="1" x14ac:dyDescent="0.3">
      <c r="A417" s="206" t="s">
        <v>976</v>
      </c>
      <c r="B417" s="291" t="s">
        <v>336</v>
      </c>
      <c r="C417" s="292"/>
      <c r="D417" s="292"/>
      <c r="E417" s="299" t="s">
        <v>974</v>
      </c>
      <c r="F417" s="300"/>
      <c r="G417" s="300"/>
      <c r="H417" s="300"/>
      <c r="I417" s="300"/>
      <c r="J417" s="300"/>
      <c r="K417" s="300"/>
      <c r="L417" s="36">
        <v>0</v>
      </c>
      <c r="M417" s="36">
        <v>112194.42</v>
      </c>
      <c r="N417" s="36">
        <v>0</v>
      </c>
      <c r="O417" s="36">
        <v>112194.42</v>
      </c>
    </row>
    <row r="418" spans="1:15" ht="9.9" customHeight="1" x14ac:dyDescent="0.3">
      <c r="A418" s="206" t="s">
        <v>977</v>
      </c>
      <c r="B418" s="291" t="s">
        <v>336</v>
      </c>
      <c r="C418" s="292"/>
      <c r="D418" s="292"/>
      <c r="E418" s="292"/>
      <c r="F418" s="299" t="s">
        <v>974</v>
      </c>
      <c r="G418" s="300"/>
      <c r="H418" s="300"/>
      <c r="I418" s="300"/>
      <c r="J418" s="300"/>
      <c r="K418" s="300"/>
      <c r="L418" s="36">
        <v>0</v>
      </c>
      <c r="M418" s="36">
        <v>112194.42</v>
      </c>
      <c r="N418" s="36">
        <v>0</v>
      </c>
      <c r="O418" s="36">
        <v>112194.42</v>
      </c>
    </row>
    <row r="419" spans="1:15" ht="9.9" customHeight="1" x14ac:dyDescent="0.3">
      <c r="A419" s="207" t="s">
        <v>978</v>
      </c>
      <c r="B419" s="291" t="s">
        <v>336</v>
      </c>
      <c r="C419" s="292"/>
      <c r="D419" s="292"/>
      <c r="E419" s="292"/>
      <c r="F419" s="292"/>
      <c r="G419" s="301" t="s">
        <v>658</v>
      </c>
      <c r="H419" s="302"/>
      <c r="I419" s="302"/>
      <c r="J419" s="302"/>
      <c r="K419" s="302"/>
      <c r="L419" s="37">
        <v>0</v>
      </c>
      <c r="M419" s="37">
        <v>112194.42</v>
      </c>
      <c r="N419" s="37">
        <v>0</v>
      </c>
      <c r="O419" s="37">
        <v>112194.42</v>
      </c>
    </row>
    <row r="420" spans="1:15" ht="9.9" customHeight="1" x14ac:dyDescent="0.3">
      <c r="A420" s="30" t="s">
        <v>336</v>
      </c>
      <c r="B420" s="291" t="s">
        <v>336</v>
      </c>
      <c r="C420" s="292"/>
      <c r="D420" s="292"/>
      <c r="E420" s="292"/>
      <c r="F420" s="292"/>
      <c r="G420" s="31" t="s">
        <v>336</v>
      </c>
      <c r="H420" s="32"/>
      <c r="I420" s="32"/>
      <c r="J420" s="32"/>
      <c r="K420" s="32"/>
      <c r="L420" s="38"/>
      <c r="M420" s="38"/>
      <c r="N420" s="38"/>
      <c r="O420" s="38"/>
    </row>
    <row r="421" spans="1:15" ht="9.9" customHeight="1" x14ac:dyDescent="0.3">
      <c r="A421" s="206" t="s">
        <v>979</v>
      </c>
      <c r="B421" s="202" t="s">
        <v>336</v>
      </c>
      <c r="C421" s="299" t="s">
        <v>980</v>
      </c>
      <c r="D421" s="300"/>
      <c r="E421" s="300"/>
      <c r="F421" s="300"/>
      <c r="G421" s="300"/>
      <c r="H421" s="300"/>
      <c r="I421" s="300"/>
      <c r="J421" s="300"/>
      <c r="K421" s="300"/>
      <c r="L421" s="36">
        <v>0</v>
      </c>
      <c r="M421" s="36">
        <v>420500.61</v>
      </c>
      <c r="N421" s="36">
        <v>0</v>
      </c>
      <c r="O421" s="36">
        <v>420500.61</v>
      </c>
    </row>
    <row r="422" spans="1:15" ht="9.9" customHeight="1" x14ac:dyDescent="0.3">
      <c r="A422" s="206" t="s">
        <v>981</v>
      </c>
      <c r="B422" s="291" t="s">
        <v>336</v>
      </c>
      <c r="C422" s="292"/>
      <c r="D422" s="299" t="s">
        <v>980</v>
      </c>
      <c r="E422" s="300"/>
      <c r="F422" s="300"/>
      <c r="G422" s="300"/>
      <c r="H422" s="300"/>
      <c r="I422" s="300"/>
      <c r="J422" s="300"/>
      <c r="K422" s="300"/>
      <c r="L422" s="36">
        <v>0</v>
      </c>
      <c r="M422" s="36">
        <v>420500.61</v>
      </c>
      <c r="N422" s="36">
        <v>0</v>
      </c>
      <c r="O422" s="36">
        <v>420500.61</v>
      </c>
    </row>
    <row r="423" spans="1:15" ht="9.9" customHeight="1" x14ac:dyDescent="0.3">
      <c r="A423" s="206" t="s">
        <v>982</v>
      </c>
      <c r="B423" s="291" t="s">
        <v>336</v>
      </c>
      <c r="C423" s="292"/>
      <c r="D423" s="292"/>
      <c r="E423" s="299" t="s">
        <v>980</v>
      </c>
      <c r="F423" s="300"/>
      <c r="G423" s="300"/>
      <c r="H423" s="300"/>
      <c r="I423" s="300"/>
      <c r="J423" s="300"/>
      <c r="K423" s="300"/>
      <c r="L423" s="36">
        <v>0</v>
      </c>
      <c r="M423" s="36">
        <v>420500.61</v>
      </c>
      <c r="N423" s="36">
        <v>0</v>
      </c>
      <c r="O423" s="36">
        <v>420500.61</v>
      </c>
    </row>
    <row r="424" spans="1:15" ht="9.9" customHeight="1" x14ac:dyDescent="0.3">
      <c r="A424" s="206" t="s">
        <v>983</v>
      </c>
      <c r="B424" s="291" t="s">
        <v>336</v>
      </c>
      <c r="C424" s="292"/>
      <c r="D424" s="292"/>
      <c r="E424" s="292"/>
      <c r="F424" s="299" t="s">
        <v>980</v>
      </c>
      <c r="G424" s="300"/>
      <c r="H424" s="300"/>
      <c r="I424" s="300"/>
      <c r="J424" s="300"/>
      <c r="K424" s="300"/>
      <c r="L424" s="36">
        <v>0</v>
      </c>
      <c r="M424" s="36">
        <v>420500.61</v>
      </c>
      <c r="N424" s="36">
        <v>0</v>
      </c>
      <c r="O424" s="36">
        <v>420500.61</v>
      </c>
    </row>
    <row r="425" spans="1:15" ht="9.9" customHeight="1" x14ac:dyDescent="0.3">
      <c r="A425" s="207" t="s">
        <v>984</v>
      </c>
      <c r="B425" s="291" t="s">
        <v>336</v>
      </c>
      <c r="C425" s="292"/>
      <c r="D425" s="292"/>
      <c r="E425" s="292"/>
      <c r="F425" s="292"/>
      <c r="G425" s="301" t="s">
        <v>985</v>
      </c>
      <c r="H425" s="302"/>
      <c r="I425" s="302"/>
      <c r="J425" s="302"/>
      <c r="K425" s="302"/>
      <c r="L425" s="37">
        <v>0</v>
      </c>
      <c r="M425" s="37">
        <v>23015.96</v>
      </c>
      <c r="N425" s="37">
        <v>0</v>
      </c>
      <c r="O425" s="37">
        <v>23015.96</v>
      </c>
    </row>
    <row r="426" spans="1:15" ht="9.9" customHeight="1" x14ac:dyDescent="0.3">
      <c r="A426" s="207" t="s">
        <v>986</v>
      </c>
      <c r="B426" s="291" t="s">
        <v>336</v>
      </c>
      <c r="C426" s="292"/>
      <c r="D426" s="292"/>
      <c r="E426" s="292"/>
      <c r="F426" s="292"/>
      <c r="G426" s="301" t="s">
        <v>987</v>
      </c>
      <c r="H426" s="302"/>
      <c r="I426" s="302"/>
      <c r="J426" s="302"/>
      <c r="K426" s="302"/>
      <c r="L426" s="37">
        <v>0</v>
      </c>
      <c r="M426" s="37">
        <v>397484.65</v>
      </c>
      <c r="N426" s="37">
        <v>0</v>
      </c>
      <c r="O426" s="37">
        <v>397484.65</v>
      </c>
    </row>
    <row r="427" spans="1:15" ht="9.9" customHeight="1" x14ac:dyDescent="0.3">
      <c r="A427" s="30" t="s">
        <v>336</v>
      </c>
      <c r="B427" s="291" t="s">
        <v>336</v>
      </c>
      <c r="C427" s="292"/>
      <c r="D427" s="292"/>
      <c r="E427" s="292"/>
      <c r="F427" s="292"/>
      <c r="G427" s="31" t="s">
        <v>336</v>
      </c>
      <c r="H427" s="32"/>
      <c r="I427" s="32"/>
      <c r="J427" s="32"/>
      <c r="K427" s="32"/>
      <c r="L427" s="38"/>
      <c r="M427" s="38"/>
      <c r="N427" s="38"/>
      <c r="O427" s="38"/>
    </row>
    <row r="428" spans="1:15" ht="9.9" customHeight="1" x14ac:dyDescent="0.3">
      <c r="A428" s="206" t="s">
        <v>990</v>
      </c>
      <c r="B428" s="299" t="s">
        <v>991</v>
      </c>
      <c r="C428" s="300"/>
      <c r="D428" s="300"/>
      <c r="E428" s="300"/>
      <c r="F428" s="300"/>
      <c r="G428" s="300"/>
      <c r="H428" s="300"/>
      <c r="I428" s="300"/>
      <c r="J428" s="300"/>
      <c r="K428" s="300"/>
      <c r="L428" s="36">
        <v>0</v>
      </c>
      <c r="M428" s="36">
        <v>148.33000000000001</v>
      </c>
      <c r="N428" s="36">
        <v>1600145.05</v>
      </c>
      <c r="O428" s="36">
        <v>1599996.72</v>
      </c>
    </row>
    <row r="429" spans="1:15" ht="9.9" customHeight="1" x14ac:dyDescent="0.3">
      <c r="A429" s="206" t="s">
        <v>992</v>
      </c>
      <c r="B429" s="202" t="s">
        <v>336</v>
      </c>
      <c r="C429" s="299" t="s">
        <v>991</v>
      </c>
      <c r="D429" s="300"/>
      <c r="E429" s="300"/>
      <c r="F429" s="300"/>
      <c r="G429" s="300"/>
      <c r="H429" s="300"/>
      <c r="I429" s="300"/>
      <c r="J429" s="300"/>
      <c r="K429" s="300"/>
      <c r="L429" s="36">
        <v>0</v>
      </c>
      <c r="M429" s="36">
        <v>148.33000000000001</v>
      </c>
      <c r="N429" s="36">
        <v>1600145.05</v>
      </c>
      <c r="O429" s="36">
        <v>1599996.72</v>
      </c>
    </row>
    <row r="430" spans="1:15" ht="9.9" customHeight="1" x14ac:dyDescent="0.3">
      <c r="A430" s="206" t="s">
        <v>993</v>
      </c>
      <c r="B430" s="291" t="s">
        <v>336</v>
      </c>
      <c r="C430" s="292"/>
      <c r="D430" s="299" t="s">
        <v>991</v>
      </c>
      <c r="E430" s="300"/>
      <c r="F430" s="300"/>
      <c r="G430" s="300"/>
      <c r="H430" s="300"/>
      <c r="I430" s="300"/>
      <c r="J430" s="300"/>
      <c r="K430" s="300"/>
      <c r="L430" s="36">
        <v>0</v>
      </c>
      <c r="M430" s="36">
        <v>148.33000000000001</v>
      </c>
      <c r="N430" s="36">
        <v>1600145.05</v>
      </c>
      <c r="O430" s="36">
        <v>1599996.72</v>
      </c>
    </row>
    <row r="431" spans="1:15" ht="9.9" customHeight="1" x14ac:dyDescent="0.3">
      <c r="A431" s="206" t="s">
        <v>994</v>
      </c>
      <c r="B431" s="291" t="s">
        <v>336</v>
      </c>
      <c r="C431" s="292"/>
      <c r="D431" s="292"/>
      <c r="E431" s="299" t="s">
        <v>995</v>
      </c>
      <c r="F431" s="300"/>
      <c r="G431" s="300"/>
      <c r="H431" s="300"/>
      <c r="I431" s="300"/>
      <c r="J431" s="300"/>
      <c r="K431" s="300"/>
      <c r="L431" s="36">
        <v>0</v>
      </c>
      <c r="M431" s="36">
        <v>148.33000000000001</v>
      </c>
      <c r="N431" s="36">
        <v>651837.24</v>
      </c>
      <c r="O431" s="36">
        <v>651688.91</v>
      </c>
    </row>
    <row r="432" spans="1:15" ht="9.9" customHeight="1" x14ac:dyDescent="0.3">
      <c r="A432" s="206" t="s">
        <v>996</v>
      </c>
      <c r="B432" s="291" t="s">
        <v>336</v>
      </c>
      <c r="C432" s="292"/>
      <c r="D432" s="292"/>
      <c r="E432" s="292"/>
      <c r="F432" s="299" t="s">
        <v>995</v>
      </c>
      <c r="G432" s="300"/>
      <c r="H432" s="300"/>
      <c r="I432" s="300"/>
      <c r="J432" s="300"/>
      <c r="K432" s="300"/>
      <c r="L432" s="36">
        <v>0</v>
      </c>
      <c r="M432" s="36">
        <v>148.33000000000001</v>
      </c>
      <c r="N432" s="36">
        <v>651837.24</v>
      </c>
      <c r="O432" s="36">
        <v>651688.91</v>
      </c>
    </row>
    <row r="433" spans="1:15" ht="9.9" customHeight="1" x14ac:dyDescent="0.3">
      <c r="A433" s="207" t="s">
        <v>997</v>
      </c>
      <c r="B433" s="291" t="s">
        <v>336</v>
      </c>
      <c r="C433" s="292"/>
      <c r="D433" s="292"/>
      <c r="E433" s="292"/>
      <c r="F433" s="292"/>
      <c r="G433" s="301" t="s">
        <v>631</v>
      </c>
      <c r="H433" s="302"/>
      <c r="I433" s="302"/>
      <c r="J433" s="302"/>
      <c r="K433" s="302"/>
      <c r="L433" s="37">
        <v>0</v>
      </c>
      <c r="M433" s="37">
        <v>0</v>
      </c>
      <c r="N433" s="37">
        <v>651837.24</v>
      </c>
      <c r="O433" s="37">
        <v>651837.24</v>
      </c>
    </row>
    <row r="434" spans="1:15" ht="9.9" customHeight="1" x14ac:dyDescent="0.3">
      <c r="A434" s="207" t="s">
        <v>998</v>
      </c>
      <c r="B434" s="291" t="s">
        <v>336</v>
      </c>
      <c r="C434" s="292"/>
      <c r="D434" s="292"/>
      <c r="E434" s="292"/>
      <c r="F434" s="292"/>
      <c r="G434" s="301" t="s">
        <v>999</v>
      </c>
      <c r="H434" s="302"/>
      <c r="I434" s="302"/>
      <c r="J434" s="302"/>
      <c r="K434" s="302"/>
      <c r="L434" s="37">
        <v>0</v>
      </c>
      <c r="M434" s="37">
        <v>148.33000000000001</v>
      </c>
      <c r="N434" s="37">
        <v>0</v>
      </c>
      <c r="O434" s="37">
        <v>-148.33000000000001</v>
      </c>
    </row>
    <row r="435" spans="1:15" ht="9.9" customHeight="1" x14ac:dyDescent="0.3">
      <c r="A435" s="30" t="s">
        <v>336</v>
      </c>
      <c r="B435" s="291" t="s">
        <v>336</v>
      </c>
      <c r="C435" s="292"/>
      <c r="D435" s="292"/>
      <c r="E435" s="292"/>
      <c r="F435" s="292"/>
      <c r="G435" s="31" t="s">
        <v>336</v>
      </c>
      <c r="H435" s="32"/>
      <c r="I435" s="32"/>
      <c r="J435" s="32"/>
      <c r="K435" s="32"/>
      <c r="L435" s="38"/>
      <c r="M435" s="38"/>
      <c r="N435" s="38"/>
      <c r="O435" s="38"/>
    </row>
    <row r="436" spans="1:15" ht="9.9" customHeight="1" x14ac:dyDescent="0.3">
      <c r="A436" s="206" t="s">
        <v>1000</v>
      </c>
      <c r="B436" s="291" t="s">
        <v>336</v>
      </c>
      <c r="C436" s="292"/>
      <c r="D436" s="292"/>
      <c r="E436" s="299" t="s">
        <v>1001</v>
      </c>
      <c r="F436" s="300"/>
      <c r="G436" s="300"/>
      <c r="H436" s="300"/>
      <c r="I436" s="300"/>
      <c r="J436" s="300"/>
      <c r="K436" s="300"/>
      <c r="L436" s="36">
        <v>0</v>
      </c>
      <c r="M436" s="36">
        <v>0</v>
      </c>
      <c r="N436" s="36">
        <v>889428.36</v>
      </c>
      <c r="O436" s="36">
        <v>889428.36</v>
      </c>
    </row>
    <row r="437" spans="1:15" ht="9.9" customHeight="1" x14ac:dyDescent="0.3">
      <c r="A437" s="206" t="s">
        <v>1002</v>
      </c>
      <c r="B437" s="291" t="s">
        <v>336</v>
      </c>
      <c r="C437" s="292"/>
      <c r="D437" s="292"/>
      <c r="E437" s="292"/>
      <c r="F437" s="299" t="s">
        <v>1003</v>
      </c>
      <c r="G437" s="300"/>
      <c r="H437" s="300"/>
      <c r="I437" s="300"/>
      <c r="J437" s="300"/>
      <c r="K437" s="300"/>
      <c r="L437" s="36">
        <v>0</v>
      </c>
      <c r="M437" s="36">
        <v>0</v>
      </c>
      <c r="N437" s="36">
        <v>85009.919999999998</v>
      </c>
      <c r="O437" s="36">
        <v>85009.919999999998</v>
      </c>
    </row>
    <row r="438" spans="1:15" ht="9.9" customHeight="1" x14ac:dyDescent="0.3">
      <c r="A438" s="207" t="s">
        <v>1004</v>
      </c>
      <c r="B438" s="291" t="s">
        <v>336</v>
      </c>
      <c r="C438" s="292"/>
      <c r="D438" s="292"/>
      <c r="E438" s="292"/>
      <c r="F438" s="292"/>
      <c r="G438" s="301" t="s">
        <v>1005</v>
      </c>
      <c r="H438" s="302"/>
      <c r="I438" s="302"/>
      <c r="J438" s="302"/>
      <c r="K438" s="302"/>
      <c r="L438" s="37">
        <v>0</v>
      </c>
      <c r="M438" s="37">
        <v>0</v>
      </c>
      <c r="N438" s="37">
        <v>51000</v>
      </c>
      <c r="O438" s="37">
        <v>51000</v>
      </c>
    </row>
    <row r="439" spans="1:15" ht="9.9" customHeight="1" x14ac:dyDescent="0.3">
      <c r="A439" s="207" t="s">
        <v>1006</v>
      </c>
      <c r="B439" s="291" t="s">
        <v>336</v>
      </c>
      <c r="C439" s="292"/>
      <c r="D439" s="292"/>
      <c r="E439" s="292"/>
      <c r="F439" s="292"/>
      <c r="G439" s="301" t="s">
        <v>1007</v>
      </c>
      <c r="H439" s="302"/>
      <c r="I439" s="302"/>
      <c r="J439" s="302"/>
      <c r="K439" s="302"/>
      <c r="L439" s="37">
        <v>0</v>
      </c>
      <c r="M439" s="37">
        <v>0</v>
      </c>
      <c r="N439" s="37">
        <v>22009.919999999998</v>
      </c>
      <c r="O439" s="37">
        <v>22009.919999999998</v>
      </c>
    </row>
    <row r="440" spans="1:15" ht="9.9" customHeight="1" x14ac:dyDescent="0.3">
      <c r="A440" s="207" t="s">
        <v>1008</v>
      </c>
      <c r="B440" s="291" t="s">
        <v>336</v>
      </c>
      <c r="C440" s="292"/>
      <c r="D440" s="292"/>
      <c r="E440" s="292"/>
      <c r="F440" s="292"/>
      <c r="G440" s="301" t="s">
        <v>1009</v>
      </c>
      <c r="H440" s="302"/>
      <c r="I440" s="302"/>
      <c r="J440" s="302"/>
      <c r="K440" s="302"/>
      <c r="L440" s="37">
        <v>0</v>
      </c>
      <c r="M440" s="37">
        <v>0</v>
      </c>
      <c r="N440" s="37">
        <v>12000</v>
      </c>
      <c r="O440" s="37">
        <v>12000</v>
      </c>
    </row>
    <row r="441" spans="1:15" ht="9.9" customHeight="1" x14ac:dyDescent="0.3">
      <c r="A441" s="30" t="s">
        <v>336</v>
      </c>
      <c r="B441" s="291" t="s">
        <v>336</v>
      </c>
      <c r="C441" s="292"/>
      <c r="D441" s="292"/>
      <c r="E441" s="292"/>
      <c r="F441" s="292"/>
      <c r="G441" s="31" t="s">
        <v>336</v>
      </c>
      <c r="H441" s="32"/>
      <c r="I441" s="32"/>
      <c r="J441" s="32"/>
      <c r="K441" s="32"/>
      <c r="L441" s="38"/>
      <c r="M441" s="38"/>
      <c r="N441" s="38"/>
      <c r="O441" s="38"/>
    </row>
    <row r="442" spans="1:15" ht="9.9" customHeight="1" x14ac:dyDescent="0.3">
      <c r="A442" s="206" t="s">
        <v>1010</v>
      </c>
      <c r="B442" s="291" t="s">
        <v>336</v>
      </c>
      <c r="C442" s="292"/>
      <c r="D442" s="292"/>
      <c r="E442" s="292"/>
      <c r="F442" s="299" t="s">
        <v>1011</v>
      </c>
      <c r="G442" s="300"/>
      <c r="H442" s="300"/>
      <c r="I442" s="300"/>
      <c r="J442" s="300"/>
      <c r="K442" s="300"/>
      <c r="L442" s="36">
        <v>0</v>
      </c>
      <c r="M442" s="36">
        <v>0</v>
      </c>
      <c r="N442" s="36">
        <v>383135</v>
      </c>
      <c r="O442" s="36">
        <v>383135</v>
      </c>
    </row>
    <row r="443" spans="1:15" ht="9.9" customHeight="1" x14ac:dyDescent="0.3">
      <c r="A443" s="207" t="s">
        <v>1012</v>
      </c>
      <c r="B443" s="291" t="s">
        <v>336</v>
      </c>
      <c r="C443" s="292"/>
      <c r="D443" s="292"/>
      <c r="E443" s="292"/>
      <c r="F443" s="292"/>
      <c r="G443" s="301" t="s">
        <v>1013</v>
      </c>
      <c r="H443" s="302"/>
      <c r="I443" s="302"/>
      <c r="J443" s="302"/>
      <c r="K443" s="302"/>
      <c r="L443" s="37">
        <v>0</v>
      </c>
      <c r="M443" s="37">
        <v>0</v>
      </c>
      <c r="N443" s="37">
        <v>383135</v>
      </c>
      <c r="O443" s="37">
        <v>383135</v>
      </c>
    </row>
    <row r="444" spans="1:15" ht="9.9" customHeight="1" x14ac:dyDescent="0.3">
      <c r="A444" s="30" t="s">
        <v>336</v>
      </c>
      <c r="B444" s="291" t="s">
        <v>336</v>
      </c>
      <c r="C444" s="292"/>
      <c r="D444" s="292"/>
      <c r="E444" s="292"/>
      <c r="F444" s="292"/>
      <c r="G444" s="31" t="s">
        <v>336</v>
      </c>
      <c r="H444" s="32"/>
      <c r="I444" s="32"/>
      <c r="J444" s="32"/>
      <c r="K444" s="32"/>
      <c r="L444" s="38"/>
      <c r="M444" s="38"/>
      <c r="N444" s="38"/>
      <c r="O444" s="38"/>
    </row>
    <row r="445" spans="1:15" ht="9.9" customHeight="1" x14ac:dyDescent="0.3">
      <c r="A445" s="206" t="s">
        <v>1014</v>
      </c>
      <c r="B445" s="291" t="s">
        <v>336</v>
      </c>
      <c r="C445" s="292"/>
      <c r="D445" s="292"/>
      <c r="E445" s="292"/>
      <c r="F445" s="299" t="s">
        <v>1015</v>
      </c>
      <c r="G445" s="300"/>
      <c r="H445" s="300"/>
      <c r="I445" s="300"/>
      <c r="J445" s="300"/>
      <c r="K445" s="300"/>
      <c r="L445" s="36">
        <v>0</v>
      </c>
      <c r="M445" s="36">
        <v>0</v>
      </c>
      <c r="N445" s="36">
        <v>421283.44</v>
      </c>
      <c r="O445" s="36">
        <v>421283.44</v>
      </c>
    </row>
    <row r="446" spans="1:15" ht="9.9" customHeight="1" x14ac:dyDescent="0.3">
      <c r="A446" s="207" t="s">
        <v>1016</v>
      </c>
      <c r="B446" s="291" t="s">
        <v>336</v>
      </c>
      <c r="C446" s="292"/>
      <c r="D446" s="292"/>
      <c r="E446" s="292"/>
      <c r="F446" s="292"/>
      <c r="G446" s="301" t="s">
        <v>1017</v>
      </c>
      <c r="H446" s="302"/>
      <c r="I446" s="302"/>
      <c r="J446" s="302"/>
      <c r="K446" s="302"/>
      <c r="L446" s="37">
        <v>0</v>
      </c>
      <c r="M446" s="37">
        <v>0</v>
      </c>
      <c r="N446" s="37">
        <v>421283.44</v>
      </c>
      <c r="O446" s="37">
        <v>421283.44</v>
      </c>
    </row>
    <row r="447" spans="1:15" ht="9.9" customHeight="1" x14ac:dyDescent="0.3">
      <c r="A447" s="30" t="s">
        <v>336</v>
      </c>
      <c r="B447" s="291" t="s">
        <v>336</v>
      </c>
      <c r="C447" s="292"/>
      <c r="D447" s="292"/>
      <c r="E447" s="292"/>
      <c r="F447" s="292"/>
      <c r="G447" s="31" t="s">
        <v>336</v>
      </c>
      <c r="H447" s="32"/>
      <c r="I447" s="32"/>
      <c r="J447" s="32"/>
      <c r="K447" s="32"/>
      <c r="L447" s="38"/>
      <c r="M447" s="38"/>
      <c r="N447" s="38"/>
      <c r="O447" s="38"/>
    </row>
    <row r="448" spans="1:15" ht="9.9" customHeight="1" x14ac:dyDescent="0.3">
      <c r="A448" s="206" t="s">
        <v>1018</v>
      </c>
      <c r="B448" s="291" t="s">
        <v>336</v>
      </c>
      <c r="C448" s="292"/>
      <c r="D448" s="292"/>
      <c r="E448" s="299" t="s">
        <v>1019</v>
      </c>
      <c r="F448" s="300"/>
      <c r="G448" s="300"/>
      <c r="H448" s="300"/>
      <c r="I448" s="300"/>
      <c r="J448" s="300"/>
      <c r="K448" s="300"/>
      <c r="L448" s="36">
        <v>0</v>
      </c>
      <c r="M448" s="36">
        <v>0</v>
      </c>
      <c r="N448" s="36">
        <v>35567.11</v>
      </c>
      <c r="O448" s="36">
        <v>35567.11</v>
      </c>
    </row>
    <row r="449" spans="1:15" ht="9.9" customHeight="1" x14ac:dyDescent="0.3">
      <c r="A449" s="206" t="s">
        <v>1020</v>
      </c>
      <c r="B449" s="291" t="s">
        <v>336</v>
      </c>
      <c r="C449" s="292"/>
      <c r="D449" s="292"/>
      <c r="E449" s="292"/>
      <c r="F449" s="299" t="s">
        <v>1019</v>
      </c>
      <c r="G449" s="300"/>
      <c r="H449" s="300"/>
      <c r="I449" s="300"/>
      <c r="J449" s="300"/>
      <c r="K449" s="300"/>
      <c r="L449" s="36">
        <v>0</v>
      </c>
      <c r="M449" s="36">
        <v>0</v>
      </c>
      <c r="N449" s="36">
        <v>35567.11</v>
      </c>
      <c r="O449" s="36">
        <v>35567.11</v>
      </c>
    </row>
    <row r="450" spans="1:15" ht="9.9" customHeight="1" x14ac:dyDescent="0.3">
      <c r="A450" s="207" t="s">
        <v>1021</v>
      </c>
      <c r="B450" s="291" t="s">
        <v>336</v>
      </c>
      <c r="C450" s="292"/>
      <c r="D450" s="292"/>
      <c r="E450" s="292"/>
      <c r="F450" s="292"/>
      <c r="G450" s="301" t="s">
        <v>1022</v>
      </c>
      <c r="H450" s="302"/>
      <c r="I450" s="302"/>
      <c r="J450" s="302"/>
      <c r="K450" s="302"/>
      <c r="L450" s="37">
        <v>0</v>
      </c>
      <c r="M450" s="37">
        <v>0</v>
      </c>
      <c r="N450" s="37">
        <v>35553.86</v>
      </c>
      <c r="O450" s="37">
        <v>35553.86</v>
      </c>
    </row>
    <row r="451" spans="1:15" ht="9.9" customHeight="1" x14ac:dyDescent="0.3">
      <c r="A451" s="207" t="s">
        <v>1023</v>
      </c>
      <c r="B451" s="291" t="s">
        <v>336</v>
      </c>
      <c r="C451" s="292"/>
      <c r="D451" s="292"/>
      <c r="E451" s="292"/>
      <c r="F451" s="292"/>
      <c r="G451" s="301" t="s">
        <v>1024</v>
      </c>
      <c r="H451" s="302"/>
      <c r="I451" s="302"/>
      <c r="J451" s="302"/>
      <c r="K451" s="302"/>
      <c r="L451" s="37">
        <v>0</v>
      </c>
      <c r="M451" s="37">
        <v>0</v>
      </c>
      <c r="N451" s="37">
        <v>13.25</v>
      </c>
      <c r="O451" s="37">
        <v>13.25</v>
      </c>
    </row>
    <row r="452" spans="1:15" ht="9.9" customHeight="1" x14ac:dyDescent="0.3">
      <c r="A452" s="30" t="s">
        <v>336</v>
      </c>
      <c r="B452" s="291" t="s">
        <v>336</v>
      </c>
      <c r="C452" s="292"/>
      <c r="D452" s="292"/>
      <c r="E452" s="292"/>
      <c r="F452" s="292"/>
      <c r="G452" s="31" t="s">
        <v>336</v>
      </c>
      <c r="H452" s="32"/>
      <c r="I452" s="32"/>
      <c r="J452" s="32"/>
      <c r="K452" s="32"/>
      <c r="L452" s="38"/>
      <c r="M452" s="38"/>
      <c r="N452" s="38"/>
      <c r="O452" s="38"/>
    </row>
    <row r="453" spans="1:15" ht="9.9" customHeight="1" x14ac:dyDescent="0.3">
      <c r="A453" s="206" t="s">
        <v>1025</v>
      </c>
      <c r="B453" s="291" t="s">
        <v>336</v>
      </c>
      <c r="C453" s="292"/>
      <c r="D453" s="292"/>
      <c r="E453" s="299" t="s">
        <v>1026</v>
      </c>
      <c r="F453" s="300"/>
      <c r="G453" s="300"/>
      <c r="H453" s="300"/>
      <c r="I453" s="300"/>
      <c r="J453" s="300"/>
      <c r="K453" s="300"/>
      <c r="L453" s="36">
        <v>0</v>
      </c>
      <c r="M453" s="36">
        <v>0</v>
      </c>
      <c r="N453" s="36">
        <v>16.37</v>
      </c>
      <c r="O453" s="36">
        <v>16.37</v>
      </c>
    </row>
    <row r="454" spans="1:15" ht="9.9" customHeight="1" x14ac:dyDescent="0.3">
      <c r="A454" s="206" t="s">
        <v>1027</v>
      </c>
      <c r="B454" s="291" t="s">
        <v>336</v>
      </c>
      <c r="C454" s="292"/>
      <c r="D454" s="292"/>
      <c r="E454" s="292"/>
      <c r="F454" s="299" t="s">
        <v>1028</v>
      </c>
      <c r="G454" s="300"/>
      <c r="H454" s="300"/>
      <c r="I454" s="300"/>
      <c r="J454" s="300"/>
      <c r="K454" s="300"/>
      <c r="L454" s="36">
        <v>0</v>
      </c>
      <c r="M454" s="36">
        <v>0</v>
      </c>
      <c r="N454" s="36">
        <v>16.37</v>
      </c>
      <c r="O454" s="36">
        <v>16.37</v>
      </c>
    </row>
    <row r="455" spans="1:15" ht="9.9" customHeight="1" x14ac:dyDescent="0.3">
      <c r="A455" s="207" t="s">
        <v>1029</v>
      </c>
      <c r="B455" s="291" t="s">
        <v>336</v>
      </c>
      <c r="C455" s="292"/>
      <c r="D455" s="292"/>
      <c r="E455" s="292"/>
      <c r="F455" s="292"/>
      <c r="G455" s="301" t="s">
        <v>1030</v>
      </c>
      <c r="H455" s="302"/>
      <c r="I455" s="302"/>
      <c r="J455" s="302"/>
      <c r="K455" s="302"/>
      <c r="L455" s="37">
        <v>0</v>
      </c>
      <c r="M455" s="37">
        <v>0</v>
      </c>
      <c r="N455" s="37">
        <v>16.37</v>
      </c>
      <c r="O455" s="37">
        <v>16.37</v>
      </c>
    </row>
    <row r="456" spans="1:15" ht="9.9" customHeight="1" x14ac:dyDescent="0.3">
      <c r="A456" s="30" t="s">
        <v>336</v>
      </c>
      <c r="B456" s="291" t="s">
        <v>336</v>
      </c>
      <c r="C456" s="292"/>
      <c r="D456" s="292"/>
      <c r="E456" s="292"/>
      <c r="F456" s="292"/>
      <c r="G456" s="31" t="s">
        <v>336</v>
      </c>
      <c r="H456" s="32"/>
      <c r="I456" s="32"/>
      <c r="J456" s="32"/>
      <c r="K456" s="32"/>
      <c r="L456" s="38"/>
      <c r="M456" s="38"/>
      <c r="N456" s="38"/>
      <c r="O456" s="38"/>
    </row>
    <row r="457" spans="1:15" ht="9.9" customHeight="1" x14ac:dyDescent="0.3">
      <c r="A457" s="206" t="s">
        <v>1036</v>
      </c>
      <c r="B457" s="291" t="s">
        <v>336</v>
      </c>
      <c r="C457" s="292"/>
      <c r="D457" s="292"/>
      <c r="E457" s="299" t="s">
        <v>1037</v>
      </c>
      <c r="F457" s="300"/>
      <c r="G457" s="300"/>
      <c r="H457" s="300"/>
      <c r="I457" s="300"/>
      <c r="J457" s="300"/>
      <c r="K457" s="300"/>
      <c r="L457" s="36">
        <v>0</v>
      </c>
      <c r="M457" s="36">
        <v>0</v>
      </c>
      <c r="N457" s="36">
        <v>280.01</v>
      </c>
      <c r="O457" s="36">
        <v>280.01</v>
      </c>
    </row>
    <row r="458" spans="1:15" ht="9.9" customHeight="1" x14ac:dyDescent="0.3">
      <c r="A458" s="206" t="s">
        <v>1038</v>
      </c>
      <c r="B458" s="291" t="s">
        <v>336</v>
      </c>
      <c r="C458" s="292"/>
      <c r="D458" s="292"/>
      <c r="E458" s="292"/>
      <c r="F458" s="299" t="s">
        <v>1039</v>
      </c>
      <c r="G458" s="300"/>
      <c r="H458" s="300"/>
      <c r="I458" s="300"/>
      <c r="J458" s="300"/>
      <c r="K458" s="300"/>
      <c r="L458" s="36">
        <v>0</v>
      </c>
      <c r="M458" s="36">
        <v>0</v>
      </c>
      <c r="N458" s="36">
        <v>280.01</v>
      </c>
      <c r="O458" s="36">
        <v>280.01</v>
      </c>
    </row>
    <row r="459" spans="1:15" ht="9.9" customHeight="1" x14ac:dyDescent="0.3">
      <c r="A459" s="207" t="s">
        <v>1040</v>
      </c>
      <c r="B459" s="291" t="s">
        <v>336</v>
      </c>
      <c r="C459" s="292"/>
      <c r="D459" s="292"/>
      <c r="E459" s="292"/>
      <c r="F459" s="292"/>
      <c r="G459" s="301" t="s">
        <v>1041</v>
      </c>
      <c r="H459" s="302"/>
      <c r="I459" s="302"/>
      <c r="J459" s="302"/>
      <c r="K459" s="302"/>
      <c r="L459" s="37">
        <v>0</v>
      </c>
      <c r="M459" s="37">
        <v>0</v>
      </c>
      <c r="N459" s="37">
        <v>280.01</v>
      </c>
      <c r="O459" s="37">
        <v>280.01</v>
      </c>
    </row>
    <row r="460" spans="1:15" ht="9.9" customHeight="1" x14ac:dyDescent="0.3">
      <c r="A460" s="30" t="s">
        <v>336</v>
      </c>
      <c r="B460" s="291" t="s">
        <v>336</v>
      </c>
      <c r="C460" s="292"/>
      <c r="D460" s="292"/>
      <c r="E460" s="292"/>
      <c r="F460" s="292"/>
      <c r="G460" s="31" t="s">
        <v>336</v>
      </c>
      <c r="H460" s="32"/>
      <c r="I460" s="32"/>
      <c r="J460" s="32"/>
      <c r="K460" s="32"/>
      <c r="L460" s="38"/>
      <c r="M460" s="38"/>
      <c r="N460" s="38"/>
      <c r="O460" s="38"/>
    </row>
    <row r="461" spans="1:15" ht="9.9" customHeight="1" x14ac:dyDescent="0.3">
      <c r="A461" s="206" t="s">
        <v>1042</v>
      </c>
      <c r="B461" s="291" t="s">
        <v>336</v>
      </c>
      <c r="C461" s="292"/>
      <c r="D461" s="292"/>
      <c r="E461" s="299" t="s">
        <v>980</v>
      </c>
      <c r="F461" s="300"/>
      <c r="G461" s="300"/>
      <c r="H461" s="300"/>
      <c r="I461" s="300"/>
      <c r="J461" s="300"/>
      <c r="K461" s="300"/>
      <c r="L461" s="36">
        <v>0</v>
      </c>
      <c r="M461" s="36">
        <v>0</v>
      </c>
      <c r="N461" s="36">
        <v>23015.96</v>
      </c>
      <c r="O461" s="36">
        <v>23015.96</v>
      </c>
    </row>
    <row r="462" spans="1:15" ht="9.9" customHeight="1" x14ac:dyDescent="0.3">
      <c r="A462" s="206" t="s">
        <v>1043</v>
      </c>
      <c r="B462" s="291" t="s">
        <v>336</v>
      </c>
      <c r="C462" s="292"/>
      <c r="D462" s="292"/>
      <c r="E462" s="292"/>
      <c r="F462" s="299" t="s">
        <v>980</v>
      </c>
      <c r="G462" s="300"/>
      <c r="H462" s="300"/>
      <c r="I462" s="300"/>
      <c r="J462" s="300"/>
      <c r="K462" s="300"/>
      <c r="L462" s="36">
        <v>0</v>
      </c>
      <c r="M462" s="36">
        <v>0</v>
      </c>
      <c r="N462" s="36">
        <v>23015.96</v>
      </c>
      <c r="O462" s="36">
        <v>23015.96</v>
      </c>
    </row>
    <row r="463" spans="1:15" ht="9.9" customHeight="1" x14ac:dyDescent="0.3">
      <c r="A463" s="207" t="s">
        <v>1044</v>
      </c>
      <c r="B463" s="291" t="s">
        <v>336</v>
      </c>
      <c r="C463" s="292"/>
      <c r="D463" s="292"/>
      <c r="E463" s="292"/>
      <c r="F463" s="292"/>
      <c r="G463" s="301" t="s">
        <v>985</v>
      </c>
      <c r="H463" s="302"/>
      <c r="I463" s="302"/>
      <c r="J463" s="302"/>
      <c r="K463" s="302"/>
      <c r="L463" s="37">
        <v>0</v>
      </c>
      <c r="M463" s="37">
        <v>0</v>
      </c>
      <c r="N463" s="37">
        <v>23015.96</v>
      </c>
      <c r="O463" s="37">
        <v>23015.96</v>
      </c>
    </row>
  </sheetData>
  <mergeCells count="845">
    <mergeCell ref="B2:K2"/>
    <mergeCell ref="C3:K3"/>
    <mergeCell ref="B1:K1"/>
    <mergeCell ref="B8:F8"/>
    <mergeCell ref="G8:K8"/>
    <mergeCell ref="B7:F7"/>
    <mergeCell ref="G7:K7"/>
    <mergeCell ref="B6:E6"/>
    <mergeCell ref="F6:K6"/>
    <mergeCell ref="B5:D5"/>
    <mergeCell ref="E5:K5"/>
    <mergeCell ref="B4:C4"/>
    <mergeCell ref="D4:K4"/>
    <mergeCell ref="B13:F13"/>
    <mergeCell ref="G13:K13"/>
    <mergeCell ref="B12:F12"/>
    <mergeCell ref="G12:K12"/>
    <mergeCell ref="B11:F11"/>
    <mergeCell ref="G11:K11"/>
    <mergeCell ref="B9:F9"/>
    <mergeCell ref="B10:E10"/>
    <mergeCell ref="F10:K10"/>
    <mergeCell ref="B18:F18"/>
    <mergeCell ref="G18:K18"/>
    <mergeCell ref="B17:F17"/>
    <mergeCell ref="G17:K17"/>
    <mergeCell ref="B16:F16"/>
    <mergeCell ref="G16:K16"/>
    <mergeCell ref="B14:F14"/>
    <mergeCell ref="B15:E15"/>
    <mergeCell ref="F15:K15"/>
    <mergeCell ref="B23:F23"/>
    <mergeCell ref="G23:K23"/>
    <mergeCell ref="B22:F22"/>
    <mergeCell ref="G22:K22"/>
    <mergeCell ref="B20:F20"/>
    <mergeCell ref="B21:E21"/>
    <mergeCell ref="F21:K21"/>
    <mergeCell ref="B19:F19"/>
    <mergeCell ref="G19:K19"/>
    <mergeCell ref="B28:F28"/>
    <mergeCell ref="G28:K28"/>
    <mergeCell ref="B26:F26"/>
    <mergeCell ref="B27:E27"/>
    <mergeCell ref="F27:K27"/>
    <mergeCell ref="B25:F25"/>
    <mergeCell ref="G25:K25"/>
    <mergeCell ref="B24:F24"/>
    <mergeCell ref="G24:K24"/>
    <mergeCell ref="B33:F33"/>
    <mergeCell ref="B34:C34"/>
    <mergeCell ref="D34:K34"/>
    <mergeCell ref="B32:F32"/>
    <mergeCell ref="G32:K32"/>
    <mergeCell ref="B30:F30"/>
    <mergeCell ref="B31:E31"/>
    <mergeCell ref="F31:K31"/>
    <mergeCell ref="B29:F29"/>
    <mergeCell ref="G29:K29"/>
    <mergeCell ref="B39:F39"/>
    <mergeCell ref="G39:K39"/>
    <mergeCell ref="B38:F38"/>
    <mergeCell ref="G38:K38"/>
    <mergeCell ref="B37:F37"/>
    <mergeCell ref="G37:K37"/>
    <mergeCell ref="B36:E36"/>
    <mergeCell ref="F36:K36"/>
    <mergeCell ref="B35:D35"/>
    <mergeCell ref="E35:K35"/>
    <mergeCell ref="B45:F45"/>
    <mergeCell ref="G45:K45"/>
    <mergeCell ref="B44:F44"/>
    <mergeCell ref="G44:K44"/>
    <mergeCell ref="B43:F43"/>
    <mergeCell ref="G43:K43"/>
    <mergeCell ref="B42:E42"/>
    <mergeCell ref="F42:K42"/>
    <mergeCell ref="B40:F40"/>
    <mergeCell ref="B41:D41"/>
    <mergeCell ref="E41:K41"/>
    <mergeCell ref="B49:D49"/>
    <mergeCell ref="B50:D50"/>
    <mergeCell ref="E50:K50"/>
    <mergeCell ref="B48:F48"/>
    <mergeCell ref="G48:K48"/>
    <mergeCell ref="B47:F47"/>
    <mergeCell ref="G47:K47"/>
    <mergeCell ref="B46:F46"/>
    <mergeCell ref="G46:K46"/>
    <mergeCell ref="B56:D56"/>
    <mergeCell ref="E56:K56"/>
    <mergeCell ref="B55:C55"/>
    <mergeCell ref="D55:K55"/>
    <mergeCell ref="B53:F53"/>
    <mergeCell ref="C54:K54"/>
    <mergeCell ref="B52:F52"/>
    <mergeCell ref="G52:K52"/>
    <mergeCell ref="B51:E51"/>
    <mergeCell ref="F51:K51"/>
    <mergeCell ref="B61:D61"/>
    <mergeCell ref="E61:K61"/>
    <mergeCell ref="B59:F59"/>
    <mergeCell ref="B60:C60"/>
    <mergeCell ref="D60:K60"/>
    <mergeCell ref="B58:F58"/>
    <mergeCell ref="G58:K58"/>
    <mergeCell ref="B57:E57"/>
    <mergeCell ref="F57:K57"/>
    <mergeCell ref="B66:F66"/>
    <mergeCell ref="G66:K66"/>
    <mergeCell ref="B65:F65"/>
    <mergeCell ref="G65:K65"/>
    <mergeCell ref="B64:F64"/>
    <mergeCell ref="G64:K64"/>
    <mergeCell ref="B63:F63"/>
    <mergeCell ref="G63:K63"/>
    <mergeCell ref="B62:E62"/>
    <mergeCell ref="F62:K62"/>
    <mergeCell ref="B71:F71"/>
    <mergeCell ref="G71:K71"/>
    <mergeCell ref="B70:F70"/>
    <mergeCell ref="G70:K70"/>
    <mergeCell ref="B69:F69"/>
    <mergeCell ref="G69:K69"/>
    <mergeCell ref="B68:F68"/>
    <mergeCell ref="G68:K68"/>
    <mergeCell ref="B67:F67"/>
    <mergeCell ref="G67:K67"/>
    <mergeCell ref="B76:F76"/>
    <mergeCell ref="G76:K76"/>
    <mergeCell ref="B75:F75"/>
    <mergeCell ref="G75:K75"/>
    <mergeCell ref="B74:F74"/>
    <mergeCell ref="G74:K74"/>
    <mergeCell ref="B73:F73"/>
    <mergeCell ref="G73:K73"/>
    <mergeCell ref="B72:F72"/>
    <mergeCell ref="G72:K72"/>
    <mergeCell ref="B81:F81"/>
    <mergeCell ref="G81:K81"/>
    <mergeCell ref="B80:F80"/>
    <mergeCell ref="G80:K80"/>
    <mergeCell ref="B79:F79"/>
    <mergeCell ref="G79:K79"/>
    <mergeCell ref="B78:F78"/>
    <mergeCell ref="G78:K78"/>
    <mergeCell ref="B77:F77"/>
    <mergeCell ref="G77:K77"/>
    <mergeCell ref="B87:F87"/>
    <mergeCell ref="G87:K87"/>
    <mergeCell ref="B86:F86"/>
    <mergeCell ref="G86:K86"/>
    <mergeCell ref="B85:F85"/>
    <mergeCell ref="G85:K85"/>
    <mergeCell ref="B84:E84"/>
    <mergeCell ref="F84:K84"/>
    <mergeCell ref="B82:F82"/>
    <mergeCell ref="B83:D83"/>
    <mergeCell ref="E83:K83"/>
    <mergeCell ref="B92:F92"/>
    <mergeCell ref="G92:K92"/>
    <mergeCell ref="B91:F91"/>
    <mergeCell ref="G91:K91"/>
    <mergeCell ref="B90:F90"/>
    <mergeCell ref="G90:K90"/>
    <mergeCell ref="B89:F89"/>
    <mergeCell ref="G89:K89"/>
    <mergeCell ref="B88:F88"/>
    <mergeCell ref="G88:K88"/>
    <mergeCell ref="B97:F97"/>
    <mergeCell ref="G97:K97"/>
    <mergeCell ref="B96:F96"/>
    <mergeCell ref="G96:K96"/>
    <mergeCell ref="B95:F95"/>
    <mergeCell ref="G95:K95"/>
    <mergeCell ref="B94:F94"/>
    <mergeCell ref="G94:K94"/>
    <mergeCell ref="B93:F93"/>
    <mergeCell ref="G93:K93"/>
    <mergeCell ref="B102:F102"/>
    <mergeCell ref="G102:K102"/>
    <mergeCell ref="B101:F101"/>
    <mergeCell ref="G101:K101"/>
    <mergeCell ref="B100:F100"/>
    <mergeCell ref="G100:K100"/>
    <mergeCell ref="B99:F99"/>
    <mergeCell ref="G99:K99"/>
    <mergeCell ref="B98:F98"/>
    <mergeCell ref="G98:K98"/>
    <mergeCell ref="B107:F107"/>
    <mergeCell ref="G107:K107"/>
    <mergeCell ref="B106:F106"/>
    <mergeCell ref="G106:K106"/>
    <mergeCell ref="B105:E105"/>
    <mergeCell ref="F105:K105"/>
    <mergeCell ref="B103:F103"/>
    <mergeCell ref="B104:D104"/>
    <mergeCell ref="E104:K104"/>
    <mergeCell ref="B112:F112"/>
    <mergeCell ref="G112:K112"/>
    <mergeCell ref="B111:F111"/>
    <mergeCell ref="G111:K111"/>
    <mergeCell ref="B110:E110"/>
    <mergeCell ref="F110:K110"/>
    <mergeCell ref="B108:F108"/>
    <mergeCell ref="B109:D109"/>
    <mergeCell ref="E109:K109"/>
    <mergeCell ref="B118:F118"/>
    <mergeCell ref="G118:K118"/>
    <mergeCell ref="B117:F117"/>
    <mergeCell ref="G117:K117"/>
    <mergeCell ref="B116:F116"/>
    <mergeCell ref="G116:K116"/>
    <mergeCell ref="B115:E115"/>
    <mergeCell ref="F115:K115"/>
    <mergeCell ref="B113:F113"/>
    <mergeCell ref="B114:D114"/>
    <mergeCell ref="E114:K114"/>
    <mergeCell ref="B123:F123"/>
    <mergeCell ref="G123:K123"/>
    <mergeCell ref="B122:F122"/>
    <mergeCell ref="G122:K122"/>
    <mergeCell ref="B121:F121"/>
    <mergeCell ref="G121:K121"/>
    <mergeCell ref="B120:F120"/>
    <mergeCell ref="G120:K120"/>
    <mergeCell ref="B119:F119"/>
    <mergeCell ref="G119:K119"/>
    <mergeCell ref="B128:F128"/>
    <mergeCell ref="G128:K128"/>
    <mergeCell ref="B127:F127"/>
    <mergeCell ref="G127:K127"/>
    <mergeCell ref="B126:F126"/>
    <mergeCell ref="G126:K126"/>
    <mergeCell ref="B125:F125"/>
    <mergeCell ref="G125:K125"/>
    <mergeCell ref="B124:F124"/>
    <mergeCell ref="G124:K124"/>
    <mergeCell ref="B133:F133"/>
    <mergeCell ref="G133:K133"/>
    <mergeCell ref="B132:F132"/>
    <mergeCell ref="G132:K132"/>
    <mergeCell ref="B131:F131"/>
    <mergeCell ref="G131:K131"/>
    <mergeCell ref="B130:F130"/>
    <mergeCell ref="G130:K130"/>
    <mergeCell ref="B129:F129"/>
    <mergeCell ref="G129:K129"/>
    <mergeCell ref="B138:E138"/>
    <mergeCell ref="F138:K138"/>
    <mergeCell ref="B137:D137"/>
    <mergeCell ref="E137:K137"/>
    <mergeCell ref="B136:F136"/>
    <mergeCell ref="B135:F135"/>
    <mergeCell ref="G135:K135"/>
    <mergeCell ref="B134:F134"/>
    <mergeCell ref="G134:K134"/>
    <mergeCell ref="B143:F143"/>
    <mergeCell ref="G143:K143"/>
    <mergeCell ref="B142:F142"/>
    <mergeCell ref="G142:K142"/>
    <mergeCell ref="B141:F141"/>
    <mergeCell ref="G141:K141"/>
    <mergeCell ref="B140:F140"/>
    <mergeCell ref="G140:K140"/>
    <mergeCell ref="B139:F139"/>
    <mergeCell ref="G139:K139"/>
    <mergeCell ref="B148:F148"/>
    <mergeCell ref="G148:K148"/>
    <mergeCell ref="B147:F147"/>
    <mergeCell ref="G147:K147"/>
    <mergeCell ref="B146:F146"/>
    <mergeCell ref="G146:K146"/>
    <mergeCell ref="B145:F145"/>
    <mergeCell ref="G145:K145"/>
    <mergeCell ref="B144:F144"/>
    <mergeCell ref="G144:K144"/>
    <mergeCell ref="B153:F153"/>
    <mergeCell ref="G153:K153"/>
    <mergeCell ref="B152:F152"/>
    <mergeCell ref="G152:K152"/>
    <mergeCell ref="B151:F151"/>
    <mergeCell ref="G151:K151"/>
    <mergeCell ref="B150:F150"/>
    <mergeCell ref="G150:K150"/>
    <mergeCell ref="B149:F149"/>
    <mergeCell ref="G149:K149"/>
    <mergeCell ref="B158:F158"/>
    <mergeCell ref="G158:K158"/>
    <mergeCell ref="B157:F157"/>
    <mergeCell ref="G157:K157"/>
    <mergeCell ref="B156:F156"/>
    <mergeCell ref="G156:K156"/>
    <mergeCell ref="B155:F155"/>
    <mergeCell ref="G155:K155"/>
    <mergeCell ref="B154:F154"/>
    <mergeCell ref="G154:K154"/>
    <mergeCell ref="B163:F163"/>
    <mergeCell ref="G163:K163"/>
    <mergeCell ref="B162:F162"/>
    <mergeCell ref="G162:K162"/>
    <mergeCell ref="B161:E161"/>
    <mergeCell ref="F161:K161"/>
    <mergeCell ref="B159:F159"/>
    <mergeCell ref="B160:D160"/>
    <mergeCell ref="E160:K160"/>
    <mergeCell ref="B168:F168"/>
    <mergeCell ref="G168:K168"/>
    <mergeCell ref="B167:F167"/>
    <mergeCell ref="G167:K167"/>
    <mergeCell ref="B165:F165"/>
    <mergeCell ref="B166:E166"/>
    <mergeCell ref="F166:K166"/>
    <mergeCell ref="B164:F164"/>
    <mergeCell ref="G164:K164"/>
    <mergeCell ref="B173:F173"/>
    <mergeCell ref="G173:K173"/>
    <mergeCell ref="B172:E172"/>
    <mergeCell ref="F172:K172"/>
    <mergeCell ref="B170:F170"/>
    <mergeCell ref="B171:D171"/>
    <mergeCell ref="E171:K171"/>
    <mergeCell ref="B169:F169"/>
    <mergeCell ref="G169:K169"/>
    <mergeCell ref="B178:F178"/>
    <mergeCell ref="G178:K178"/>
    <mergeCell ref="B177:E177"/>
    <mergeCell ref="F177:K177"/>
    <mergeCell ref="B176:D176"/>
    <mergeCell ref="E176:K176"/>
    <mergeCell ref="B174:F174"/>
    <mergeCell ref="B175:C175"/>
    <mergeCell ref="D175:K175"/>
    <mergeCell ref="B183:F183"/>
    <mergeCell ref="B184:K184"/>
    <mergeCell ref="B182:F182"/>
    <mergeCell ref="G182:K182"/>
    <mergeCell ref="B181:F181"/>
    <mergeCell ref="G181:K181"/>
    <mergeCell ref="B180:F180"/>
    <mergeCell ref="G180:K180"/>
    <mergeCell ref="B179:F179"/>
    <mergeCell ref="G179:K179"/>
    <mergeCell ref="B190:F190"/>
    <mergeCell ref="G190:K190"/>
    <mergeCell ref="B189:F189"/>
    <mergeCell ref="G189:K189"/>
    <mergeCell ref="B188:E188"/>
    <mergeCell ref="F188:K188"/>
    <mergeCell ref="B187:D187"/>
    <mergeCell ref="E187:K187"/>
    <mergeCell ref="C185:K185"/>
    <mergeCell ref="B186:C186"/>
    <mergeCell ref="D186:K186"/>
    <mergeCell ref="B194:F194"/>
    <mergeCell ref="B195:D195"/>
    <mergeCell ref="E195:K195"/>
    <mergeCell ref="B193:F193"/>
    <mergeCell ref="G193:K193"/>
    <mergeCell ref="B192:F192"/>
    <mergeCell ref="G192:K192"/>
    <mergeCell ref="B191:F191"/>
    <mergeCell ref="G191:K191"/>
    <mergeCell ref="B200:F200"/>
    <mergeCell ref="G200:K200"/>
    <mergeCell ref="B199:F199"/>
    <mergeCell ref="G199:K199"/>
    <mergeCell ref="B198:F198"/>
    <mergeCell ref="G198:K198"/>
    <mergeCell ref="B197:F197"/>
    <mergeCell ref="G197:K197"/>
    <mergeCell ref="B196:E196"/>
    <mergeCell ref="F196:K196"/>
    <mergeCell ref="B205:F205"/>
    <mergeCell ref="G205:K205"/>
    <mergeCell ref="B204:F204"/>
    <mergeCell ref="G204:K204"/>
    <mergeCell ref="B203:E203"/>
    <mergeCell ref="F203:K203"/>
    <mergeCell ref="B201:F201"/>
    <mergeCell ref="B202:D202"/>
    <mergeCell ref="E202:K202"/>
    <mergeCell ref="B210:F210"/>
    <mergeCell ref="G210:K210"/>
    <mergeCell ref="B209:F209"/>
    <mergeCell ref="G209:K209"/>
    <mergeCell ref="B208:F208"/>
    <mergeCell ref="G208:K208"/>
    <mergeCell ref="B207:F207"/>
    <mergeCell ref="G207:K207"/>
    <mergeCell ref="B206:F206"/>
    <mergeCell ref="G206:K206"/>
    <mergeCell ref="B215:F215"/>
    <mergeCell ref="B216:D216"/>
    <mergeCell ref="E216:K216"/>
    <mergeCell ref="B214:F214"/>
    <mergeCell ref="G214:K214"/>
    <mergeCell ref="B213:F213"/>
    <mergeCell ref="G213:K213"/>
    <mergeCell ref="B211:F211"/>
    <mergeCell ref="B212:E212"/>
    <mergeCell ref="F212:K212"/>
    <mergeCell ref="B221:E221"/>
    <mergeCell ref="F221:K221"/>
    <mergeCell ref="B219:F219"/>
    <mergeCell ref="B220:D220"/>
    <mergeCell ref="E220:K220"/>
    <mergeCell ref="B218:F218"/>
    <mergeCell ref="G218:K218"/>
    <mergeCell ref="B217:E217"/>
    <mergeCell ref="F217:K217"/>
    <mergeCell ref="B226:E226"/>
    <mergeCell ref="F226:K226"/>
    <mergeCell ref="B225:D225"/>
    <mergeCell ref="E225:K225"/>
    <mergeCell ref="B223:D223"/>
    <mergeCell ref="B224:C224"/>
    <mergeCell ref="D224:K224"/>
    <mergeCell ref="B222:F222"/>
    <mergeCell ref="G222:K222"/>
    <mergeCell ref="B230:F230"/>
    <mergeCell ref="B231:C231"/>
    <mergeCell ref="D231:K231"/>
    <mergeCell ref="B229:F229"/>
    <mergeCell ref="G229:K229"/>
    <mergeCell ref="B228:F228"/>
    <mergeCell ref="G228:K228"/>
    <mergeCell ref="B227:F227"/>
    <mergeCell ref="G227:K227"/>
    <mergeCell ref="B237:C237"/>
    <mergeCell ref="D237:K237"/>
    <mergeCell ref="B235:C235"/>
    <mergeCell ref="C236:K236"/>
    <mergeCell ref="B234:F234"/>
    <mergeCell ref="G234:K234"/>
    <mergeCell ref="B233:E233"/>
    <mergeCell ref="F233:K233"/>
    <mergeCell ref="B232:D232"/>
    <mergeCell ref="E232:K232"/>
    <mergeCell ref="B242:F242"/>
    <mergeCell ref="G242:K242"/>
    <mergeCell ref="B241:F241"/>
    <mergeCell ref="G241:K241"/>
    <mergeCell ref="B240:F240"/>
    <mergeCell ref="G240:K240"/>
    <mergeCell ref="B239:E239"/>
    <mergeCell ref="F239:K239"/>
    <mergeCell ref="B238:D238"/>
    <mergeCell ref="E238:K238"/>
    <mergeCell ref="B247:E247"/>
    <mergeCell ref="F247:K247"/>
    <mergeCell ref="B245:F245"/>
    <mergeCell ref="B246:D246"/>
    <mergeCell ref="E246:K246"/>
    <mergeCell ref="B244:F244"/>
    <mergeCell ref="G244:K244"/>
    <mergeCell ref="B243:F243"/>
    <mergeCell ref="G243:K243"/>
    <mergeCell ref="B252:F252"/>
    <mergeCell ref="G252:K252"/>
    <mergeCell ref="B251:E251"/>
    <mergeCell ref="F251:K251"/>
    <mergeCell ref="B249:F249"/>
    <mergeCell ref="B250:D250"/>
    <mergeCell ref="E250:K250"/>
    <mergeCell ref="B248:F248"/>
    <mergeCell ref="G248:K248"/>
    <mergeCell ref="B257:F257"/>
    <mergeCell ref="G257:K257"/>
    <mergeCell ref="B256:E256"/>
    <mergeCell ref="F256:K256"/>
    <mergeCell ref="B255:D255"/>
    <mergeCell ref="E255:K255"/>
    <mergeCell ref="B253:F253"/>
    <mergeCell ref="B254:C254"/>
    <mergeCell ref="D254:K254"/>
    <mergeCell ref="B262:C262"/>
    <mergeCell ref="B263:K263"/>
    <mergeCell ref="B261:F261"/>
    <mergeCell ref="G261:K261"/>
    <mergeCell ref="B260:F260"/>
    <mergeCell ref="G260:K260"/>
    <mergeCell ref="B259:F259"/>
    <mergeCell ref="G259:K259"/>
    <mergeCell ref="B258:F258"/>
    <mergeCell ref="G258:K258"/>
    <mergeCell ref="B269:F269"/>
    <mergeCell ref="G269:K269"/>
    <mergeCell ref="B268:F268"/>
    <mergeCell ref="G268:K268"/>
    <mergeCell ref="B267:E267"/>
    <mergeCell ref="F267:K267"/>
    <mergeCell ref="B266:D266"/>
    <mergeCell ref="E266:K266"/>
    <mergeCell ref="C264:K264"/>
    <mergeCell ref="B265:C265"/>
    <mergeCell ref="D265:K265"/>
    <mergeCell ref="B273:F273"/>
    <mergeCell ref="B274:D274"/>
    <mergeCell ref="E274:K274"/>
    <mergeCell ref="B272:F272"/>
    <mergeCell ref="G272:K272"/>
    <mergeCell ref="B271:F271"/>
    <mergeCell ref="G271:K271"/>
    <mergeCell ref="B270:F270"/>
    <mergeCell ref="G270:K270"/>
    <mergeCell ref="B279:F279"/>
    <mergeCell ref="G279:K279"/>
    <mergeCell ref="B278:F278"/>
    <mergeCell ref="G278:K278"/>
    <mergeCell ref="B277:F277"/>
    <mergeCell ref="G277:K277"/>
    <mergeCell ref="B276:F276"/>
    <mergeCell ref="G276:K276"/>
    <mergeCell ref="B275:E275"/>
    <mergeCell ref="F275:K275"/>
    <mergeCell ref="B284:F284"/>
    <mergeCell ref="G284:K284"/>
    <mergeCell ref="B283:F283"/>
    <mergeCell ref="G283:K283"/>
    <mergeCell ref="B282:F282"/>
    <mergeCell ref="G282:K282"/>
    <mergeCell ref="B281:F281"/>
    <mergeCell ref="G281:K281"/>
    <mergeCell ref="B280:F280"/>
    <mergeCell ref="G280:K280"/>
    <mergeCell ref="B289:F289"/>
    <mergeCell ref="G289:K289"/>
    <mergeCell ref="B288:F288"/>
    <mergeCell ref="G288:K288"/>
    <mergeCell ref="B286:F286"/>
    <mergeCell ref="B287:E287"/>
    <mergeCell ref="F287:K287"/>
    <mergeCell ref="B285:F285"/>
    <mergeCell ref="G285:K285"/>
    <mergeCell ref="B294:F294"/>
    <mergeCell ref="G294:K294"/>
    <mergeCell ref="B293:F293"/>
    <mergeCell ref="G293:K293"/>
    <mergeCell ref="B292:F292"/>
    <mergeCell ref="G292:K292"/>
    <mergeCell ref="B291:F291"/>
    <mergeCell ref="G291:K291"/>
    <mergeCell ref="B290:F290"/>
    <mergeCell ref="G290:K290"/>
    <mergeCell ref="B299:F299"/>
    <mergeCell ref="G299:K299"/>
    <mergeCell ref="B298:F298"/>
    <mergeCell ref="G298:K298"/>
    <mergeCell ref="B297:F297"/>
    <mergeCell ref="G297:K297"/>
    <mergeCell ref="B296:F296"/>
    <mergeCell ref="G296:K296"/>
    <mergeCell ref="B295:F295"/>
    <mergeCell ref="G295:K295"/>
    <mergeCell ref="B305:F305"/>
    <mergeCell ref="G305:K305"/>
    <mergeCell ref="B304:F304"/>
    <mergeCell ref="G304:K304"/>
    <mergeCell ref="B303:F303"/>
    <mergeCell ref="G303:K303"/>
    <mergeCell ref="B302:E302"/>
    <mergeCell ref="F302:K302"/>
    <mergeCell ref="B300:F300"/>
    <mergeCell ref="B301:D301"/>
    <mergeCell ref="E301:K301"/>
    <mergeCell ref="B311:F311"/>
    <mergeCell ref="G311:K311"/>
    <mergeCell ref="B310:F310"/>
    <mergeCell ref="G310:K310"/>
    <mergeCell ref="B309:E309"/>
    <mergeCell ref="F309:K309"/>
    <mergeCell ref="B308:D308"/>
    <mergeCell ref="E308:K308"/>
    <mergeCell ref="B306:D306"/>
    <mergeCell ref="B307:C307"/>
    <mergeCell ref="D307:K307"/>
    <mergeCell ref="B316:F316"/>
    <mergeCell ref="G316:K316"/>
    <mergeCell ref="B315:F315"/>
    <mergeCell ref="G315:K315"/>
    <mergeCell ref="B314:F314"/>
    <mergeCell ref="G314:K314"/>
    <mergeCell ref="B313:F313"/>
    <mergeCell ref="G313:K313"/>
    <mergeCell ref="B312:F312"/>
    <mergeCell ref="G312:K312"/>
    <mergeCell ref="B322:D322"/>
    <mergeCell ref="E322:K322"/>
    <mergeCell ref="B321:C321"/>
    <mergeCell ref="D321:K321"/>
    <mergeCell ref="B319:F319"/>
    <mergeCell ref="C320:K320"/>
    <mergeCell ref="B318:F318"/>
    <mergeCell ref="G318:K318"/>
    <mergeCell ref="B317:F317"/>
    <mergeCell ref="G317:K317"/>
    <mergeCell ref="B327:F327"/>
    <mergeCell ref="G327:K327"/>
    <mergeCell ref="B325:F325"/>
    <mergeCell ref="B326:E326"/>
    <mergeCell ref="F326:K326"/>
    <mergeCell ref="B324:F324"/>
    <mergeCell ref="G324:K324"/>
    <mergeCell ref="B323:E323"/>
    <mergeCell ref="F323:K323"/>
    <mergeCell ref="B331:F331"/>
    <mergeCell ref="B332:E332"/>
    <mergeCell ref="F332:K332"/>
    <mergeCell ref="B330:F330"/>
    <mergeCell ref="G330:K330"/>
    <mergeCell ref="B329:F329"/>
    <mergeCell ref="G329:K329"/>
    <mergeCell ref="B328:F328"/>
    <mergeCell ref="G328:K328"/>
    <mergeCell ref="B337:F337"/>
    <mergeCell ref="G337:K337"/>
    <mergeCell ref="B336:F336"/>
    <mergeCell ref="G336:K336"/>
    <mergeCell ref="B335:F335"/>
    <mergeCell ref="G335:K335"/>
    <mergeCell ref="B334:F334"/>
    <mergeCell ref="G334:K334"/>
    <mergeCell ref="B333:F333"/>
    <mergeCell ref="G333:K333"/>
    <mergeCell ref="B343:F343"/>
    <mergeCell ref="G343:K343"/>
    <mergeCell ref="B342:F342"/>
    <mergeCell ref="G342:K342"/>
    <mergeCell ref="B341:F341"/>
    <mergeCell ref="G341:K341"/>
    <mergeCell ref="B340:F340"/>
    <mergeCell ref="G340:K340"/>
    <mergeCell ref="B338:F338"/>
    <mergeCell ref="B339:E339"/>
    <mergeCell ref="F339:K339"/>
    <mergeCell ref="B348:F348"/>
    <mergeCell ref="G348:K348"/>
    <mergeCell ref="B347:F347"/>
    <mergeCell ref="G347:K347"/>
    <mergeCell ref="B346:F346"/>
    <mergeCell ref="G346:K346"/>
    <mergeCell ref="B344:F344"/>
    <mergeCell ref="B345:E345"/>
    <mergeCell ref="F345:K345"/>
    <mergeCell ref="B353:F353"/>
    <mergeCell ref="G353:K353"/>
    <mergeCell ref="B352:F352"/>
    <mergeCell ref="G352:K352"/>
    <mergeCell ref="B351:F351"/>
    <mergeCell ref="G351:K351"/>
    <mergeCell ref="B350:F350"/>
    <mergeCell ref="G350:K350"/>
    <mergeCell ref="B349:F349"/>
    <mergeCell ref="G349:K349"/>
    <mergeCell ref="B359:E359"/>
    <mergeCell ref="F359:K359"/>
    <mergeCell ref="B358:D358"/>
    <mergeCell ref="E358:K358"/>
    <mergeCell ref="B357:C357"/>
    <mergeCell ref="D357:K357"/>
    <mergeCell ref="B355:F355"/>
    <mergeCell ref="C356:K356"/>
    <mergeCell ref="B354:F354"/>
    <mergeCell ref="G354:K354"/>
    <mergeCell ref="B364:F364"/>
    <mergeCell ref="G364:K364"/>
    <mergeCell ref="B363:F363"/>
    <mergeCell ref="G363:K363"/>
    <mergeCell ref="B362:F362"/>
    <mergeCell ref="G362:K362"/>
    <mergeCell ref="B361:F361"/>
    <mergeCell ref="G361:K361"/>
    <mergeCell ref="B360:F360"/>
    <mergeCell ref="G360:K360"/>
    <mergeCell ref="B368:F368"/>
    <mergeCell ref="B369:E369"/>
    <mergeCell ref="F369:K369"/>
    <mergeCell ref="B367:F367"/>
    <mergeCell ref="G367:K367"/>
    <mergeCell ref="B366:F366"/>
    <mergeCell ref="G366:K366"/>
    <mergeCell ref="B365:F365"/>
    <mergeCell ref="G365:K365"/>
    <mergeCell ref="B374:F374"/>
    <mergeCell ref="C375:K375"/>
    <mergeCell ref="B373:F373"/>
    <mergeCell ref="G373:K373"/>
    <mergeCell ref="B371:F371"/>
    <mergeCell ref="B372:E372"/>
    <mergeCell ref="F372:K372"/>
    <mergeCell ref="B370:F370"/>
    <mergeCell ref="G370:K370"/>
    <mergeCell ref="B380:F380"/>
    <mergeCell ref="C381:K381"/>
    <mergeCell ref="B379:F379"/>
    <mergeCell ref="G379:K379"/>
    <mergeCell ref="B378:E378"/>
    <mergeCell ref="F378:K378"/>
    <mergeCell ref="B377:D377"/>
    <mergeCell ref="E377:K377"/>
    <mergeCell ref="B376:C376"/>
    <mergeCell ref="D376:K376"/>
    <mergeCell ref="B386:F386"/>
    <mergeCell ref="G386:K386"/>
    <mergeCell ref="B385:F385"/>
    <mergeCell ref="G385:K385"/>
    <mergeCell ref="B384:E384"/>
    <mergeCell ref="F384:K384"/>
    <mergeCell ref="B383:D383"/>
    <mergeCell ref="E383:K383"/>
    <mergeCell ref="B382:C382"/>
    <mergeCell ref="D382:K382"/>
    <mergeCell ref="B391:F391"/>
    <mergeCell ref="G391:K391"/>
    <mergeCell ref="B390:F390"/>
    <mergeCell ref="G390:K390"/>
    <mergeCell ref="B389:F389"/>
    <mergeCell ref="G389:K389"/>
    <mergeCell ref="B387:F387"/>
    <mergeCell ref="B388:E388"/>
    <mergeCell ref="F388:K388"/>
    <mergeCell ref="B397:F397"/>
    <mergeCell ref="G397:K397"/>
    <mergeCell ref="B396:E396"/>
    <mergeCell ref="F396:K396"/>
    <mergeCell ref="B395:D395"/>
    <mergeCell ref="E395:K395"/>
    <mergeCell ref="B394:C394"/>
    <mergeCell ref="D394:K394"/>
    <mergeCell ref="B392:F392"/>
    <mergeCell ref="C393:K393"/>
    <mergeCell ref="B403:C403"/>
    <mergeCell ref="D403:K403"/>
    <mergeCell ref="B401:F401"/>
    <mergeCell ref="C402:K402"/>
    <mergeCell ref="B400:F400"/>
    <mergeCell ref="G400:K400"/>
    <mergeCell ref="B398:F398"/>
    <mergeCell ref="B399:E399"/>
    <mergeCell ref="F399:K399"/>
    <mergeCell ref="B409:C409"/>
    <mergeCell ref="D409:K409"/>
    <mergeCell ref="B407:F407"/>
    <mergeCell ref="C408:K408"/>
    <mergeCell ref="B406:F406"/>
    <mergeCell ref="G406:K406"/>
    <mergeCell ref="B405:E405"/>
    <mergeCell ref="F405:K405"/>
    <mergeCell ref="B404:D404"/>
    <mergeCell ref="E404:K404"/>
    <mergeCell ref="B414:F414"/>
    <mergeCell ref="C415:K415"/>
    <mergeCell ref="B413:F413"/>
    <mergeCell ref="G413:K413"/>
    <mergeCell ref="B412:F412"/>
    <mergeCell ref="G412:K412"/>
    <mergeCell ref="B411:E411"/>
    <mergeCell ref="F411:K411"/>
    <mergeCell ref="B410:D410"/>
    <mergeCell ref="E410:K410"/>
    <mergeCell ref="B420:F420"/>
    <mergeCell ref="C421:K421"/>
    <mergeCell ref="B419:F419"/>
    <mergeCell ref="G419:K419"/>
    <mergeCell ref="B418:E418"/>
    <mergeCell ref="F418:K418"/>
    <mergeCell ref="B417:D417"/>
    <mergeCell ref="E417:K417"/>
    <mergeCell ref="B416:C416"/>
    <mergeCell ref="D416:K416"/>
    <mergeCell ref="B426:F426"/>
    <mergeCell ref="G426:K426"/>
    <mergeCell ref="B425:F425"/>
    <mergeCell ref="G425:K425"/>
    <mergeCell ref="B424:E424"/>
    <mergeCell ref="F424:K424"/>
    <mergeCell ref="B423:D423"/>
    <mergeCell ref="E423:K423"/>
    <mergeCell ref="B422:C422"/>
    <mergeCell ref="D422:K422"/>
    <mergeCell ref="B432:E432"/>
    <mergeCell ref="F432:K432"/>
    <mergeCell ref="B431:D431"/>
    <mergeCell ref="E431:K431"/>
    <mergeCell ref="C429:K429"/>
    <mergeCell ref="B430:C430"/>
    <mergeCell ref="D430:K430"/>
    <mergeCell ref="B427:F427"/>
    <mergeCell ref="B428:K428"/>
    <mergeCell ref="B437:E437"/>
    <mergeCell ref="F437:K437"/>
    <mergeCell ref="B435:F435"/>
    <mergeCell ref="B436:D436"/>
    <mergeCell ref="E436:K436"/>
    <mergeCell ref="B434:F434"/>
    <mergeCell ref="G434:K434"/>
    <mergeCell ref="B433:F433"/>
    <mergeCell ref="G433:K433"/>
    <mergeCell ref="B441:F441"/>
    <mergeCell ref="B442:E442"/>
    <mergeCell ref="F442:K442"/>
    <mergeCell ref="B440:F440"/>
    <mergeCell ref="G440:K440"/>
    <mergeCell ref="B439:F439"/>
    <mergeCell ref="G439:K439"/>
    <mergeCell ref="B438:F438"/>
    <mergeCell ref="G438:K438"/>
    <mergeCell ref="B447:F447"/>
    <mergeCell ref="B448:D448"/>
    <mergeCell ref="E448:K448"/>
    <mergeCell ref="B446:F446"/>
    <mergeCell ref="G446:K446"/>
    <mergeCell ref="B444:F444"/>
    <mergeCell ref="B445:E445"/>
    <mergeCell ref="F445:K445"/>
    <mergeCell ref="B443:F443"/>
    <mergeCell ref="G443:K443"/>
    <mergeCell ref="B452:F452"/>
    <mergeCell ref="B453:D453"/>
    <mergeCell ref="E453:K453"/>
    <mergeCell ref="B451:F451"/>
    <mergeCell ref="G451:K451"/>
    <mergeCell ref="B450:F450"/>
    <mergeCell ref="G450:K450"/>
    <mergeCell ref="B449:E449"/>
    <mergeCell ref="F449:K449"/>
    <mergeCell ref="B458:E458"/>
    <mergeCell ref="F458:K458"/>
    <mergeCell ref="B456:F456"/>
    <mergeCell ref="B457:D457"/>
    <mergeCell ref="E457:K457"/>
    <mergeCell ref="B455:F455"/>
    <mergeCell ref="G455:K455"/>
    <mergeCell ref="B454:E454"/>
    <mergeCell ref="F454:K454"/>
    <mergeCell ref="B463:F463"/>
    <mergeCell ref="G463:K463"/>
    <mergeCell ref="B462:E462"/>
    <mergeCell ref="F462:K462"/>
    <mergeCell ref="B460:F460"/>
    <mergeCell ref="B461:D461"/>
    <mergeCell ref="E461:K461"/>
    <mergeCell ref="B459:F459"/>
    <mergeCell ref="G459:K459"/>
  </mergeCells>
  <pageMargins left="0.3611111111111111" right="0.3611111111111111" top="0.3611111111111111" bottom="0.3611111111111111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FDAB-9643-4EE4-BAC5-43A03AC20325}">
  <dimension ref="A1:P477"/>
  <sheetViews>
    <sheetView topLeftCell="A175" zoomScale="130" zoomScaleNormal="130" workbookViewId="0">
      <selection activeCell="O183" sqref="O183"/>
    </sheetView>
  </sheetViews>
  <sheetFormatPr defaultRowHeight="14.4" x14ac:dyDescent="0.3"/>
  <cols>
    <col min="1" max="1" width="11.33203125" style="194" customWidth="1"/>
    <col min="2" max="2" width="2.33203125" style="194" customWidth="1"/>
    <col min="3" max="6" width="1.33203125" style="194" customWidth="1"/>
    <col min="7" max="7" width="0.88671875" style="194" customWidth="1"/>
    <col min="8" max="8" width="15.44140625" style="194" customWidth="1"/>
    <col min="9" max="9" width="0.88671875" style="194" customWidth="1"/>
    <col min="10" max="10" width="12.5546875" style="194" customWidth="1"/>
    <col min="11" max="11" width="4.44140625" style="194" customWidth="1"/>
    <col min="12" max="12" width="12.33203125" style="194" bestFit="1" customWidth="1"/>
    <col min="13" max="14" width="11.44140625" style="194" bestFit="1" customWidth="1"/>
    <col min="15" max="16" width="12.33203125" style="194" bestFit="1" customWidth="1"/>
    <col min="17" max="256" width="9.109375" style="194"/>
    <col min="257" max="257" width="11.33203125" style="194" customWidth="1"/>
    <col min="258" max="258" width="2.33203125" style="194" customWidth="1"/>
    <col min="259" max="262" width="1.33203125" style="194" customWidth="1"/>
    <col min="263" max="263" width="0.88671875" style="194" customWidth="1"/>
    <col min="264" max="264" width="15.44140625" style="194" customWidth="1"/>
    <col min="265" max="265" width="0.88671875" style="194" customWidth="1"/>
    <col min="266" max="266" width="12.5546875" style="194" customWidth="1"/>
    <col min="267" max="267" width="4.44140625" style="194" customWidth="1"/>
    <col min="268" max="268" width="12.33203125" style="194" bestFit="1" customWidth="1"/>
    <col min="269" max="270" width="11.44140625" style="194" bestFit="1" customWidth="1"/>
    <col min="271" max="272" width="12.33203125" style="194" bestFit="1" customWidth="1"/>
    <col min="273" max="512" width="9.109375" style="194"/>
    <col min="513" max="513" width="11.33203125" style="194" customWidth="1"/>
    <col min="514" max="514" width="2.33203125" style="194" customWidth="1"/>
    <col min="515" max="518" width="1.33203125" style="194" customWidth="1"/>
    <col min="519" max="519" width="0.88671875" style="194" customWidth="1"/>
    <col min="520" max="520" width="15.44140625" style="194" customWidth="1"/>
    <col min="521" max="521" width="0.88671875" style="194" customWidth="1"/>
    <col min="522" max="522" width="12.5546875" style="194" customWidth="1"/>
    <col min="523" max="523" width="4.44140625" style="194" customWidth="1"/>
    <col min="524" max="524" width="12.33203125" style="194" bestFit="1" customWidth="1"/>
    <col min="525" max="526" width="11.44140625" style="194" bestFit="1" customWidth="1"/>
    <col min="527" max="528" width="12.33203125" style="194" bestFit="1" customWidth="1"/>
    <col min="529" max="768" width="9.109375" style="194"/>
    <col min="769" max="769" width="11.33203125" style="194" customWidth="1"/>
    <col min="770" max="770" width="2.33203125" style="194" customWidth="1"/>
    <col min="771" max="774" width="1.33203125" style="194" customWidth="1"/>
    <col min="775" max="775" width="0.88671875" style="194" customWidth="1"/>
    <col min="776" max="776" width="15.44140625" style="194" customWidth="1"/>
    <col min="777" max="777" width="0.88671875" style="194" customWidth="1"/>
    <col min="778" max="778" width="12.5546875" style="194" customWidth="1"/>
    <col min="779" max="779" width="4.44140625" style="194" customWidth="1"/>
    <col min="780" max="780" width="12.33203125" style="194" bestFit="1" customWidth="1"/>
    <col min="781" max="782" width="11.44140625" style="194" bestFit="1" customWidth="1"/>
    <col min="783" max="784" width="12.33203125" style="194" bestFit="1" customWidth="1"/>
    <col min="785" max="1024" width="9.109375" style="194"/>
    <col min="1025" max="1025" width="11.33203125" style="194" customWidth="1"/>
    <col min="1026" max="1026" width="2.33203125" style="194" customWidth="1"/>
    <col min="1027" max="1030" width="1.33203125" style="194" customWidth="1"/>
    <col min="1031" max="1031" width="0.88671875" style="194" customWidth="1"/>
    <col min="1032" max="1032" width="15.44140625" style="194" customWidth="1"/>
    <col min="1033" max="1033" width="0.88671875" style="194" customWidth="1"/>
    <col min="1034" max="1034" width="12.5546875" style="194" customWidth="1"/>
    <col min="1035" max="1035" width="4.44140625" style="194" customWidth="1"/>
    <col min="1036" max="1036" width="12.33203125" style="194" bestFit="1" customWidth="1"/>
    <col min="1037" max="1038" width="11.44140625" style="194" bestFit="1" customWidth="1"/>
    <col min="1039" max="1040" width="12.33203125" style="194" bestFit="1" customWidth="1"/>
    <col min="1041" max="1280" width="9.109375" style="194"/>
    <col min="1281" max="1281" width="11.33203125" style="194" customWidth="1"/>
    <col min="1282" max="1282" width="2.33203125" style="194" customWidth="1"/>
    <col min="1283" max="1286" width="1.33203125" style="194" customWidth="1"/>
    <col min="1287" max="1287" width="0.88671875" style="194" customWidth="1"/>
    <col min="1288" max="1288" width="15.44140625" style="194" customWidth="1"/>
    <col min="1289" max="1289" width="0.88671875" style="194" customWidth="1"/>
    <col min="1290" max="1290" width="12.5546875" style="194" customWidth="1"/>
    <col min="1291" max="1291" width="4.44140625" style="194" customWidth="1"/>
    <col min="1292" max="1292" width="12.33203125" style="194" bestFit="1" customWidth="1"/>
    <col min="1293" max="1294" width="11.44140625" style="194" bestFit="1" customWidth="1"/>
    <col min="1295" max="1296" width="12.33203125" style="194" bestFit="1" customWidth="1"/>
    <col min="1297" max="1536" width="9.109375" style="194"/>
    <col min="1537" max="1537" width="11.33203125" style="194" customWidth="1"/>
    <col min="1538" max="1538" width="2.33203125" style="194" customWidth="1"/>
    <col min="1539" max="1542" width="1.33203125" style="194" customWidth="1"/>
    <col min="1543" max="1543" width="0.88671875" style="194" customWidth="1"/>
    <col min="1544" max="1544" width="15.44140625" style="194" customWidth="1"/>
    <col min="1545" max="1545" width="0.88671875" style="194" customWidth="1"/>
    <col min="1546" max="1546" width="12.5546875" style="194" customWidth="1"/>
    <col min="1547" max="1547" width="4.44140625" style="194" customWidth="1"/>
    <col min="1548" max="1548" width="12.33203125" style="194" bestFit="1" customWidth="1"/>
    <col min="1549" max="1550" width="11.44140625" style="194" bestFit="1" customWidth="1"/>
    <col min="1551" max="1552" width="12.33203125" style="194" bestFit="1" customWidth="1"/>
    <col min="1553" max="1792" width="9.109375" style="194"/>
    <col min="1793" max="1793" width="11.33203125" style="194" customWidth="1"/>
    <col min="1794" max="1794" width="2.33203125" style="194" customWidth="1"/>
    <col min="1795" max="1798" width="1.33203125" style="194" customWidth="1"/>
    <col min="1799" max="1799" width="0.88671875" style="194" customWidth="1"/>
    <col min="1800" max="1800" width="15.44140625" style="194" customWidth="1"/>
    <col min="1801" max="1801" width="0.88671875" style="194" customWidth="1"/>
    <col min="1802" max="1802" width="12.5546875" style="194" customWidth="1"/>
    <col min="1803" max="1803" width="4.44140625" style="194" customWidth="1"/>
    <col min="1804" max="1804" width="12.33203125" style="194" bestFit="1" customWidth="1"/>
    <col min="1805" max="1806" width="11.44140625" style="194" bestFit="1" customWidth="1"/>
    <col min="1807" max="1808" width="12.33203125" style="194" bestFit="1" customWidth="1"/>
    <col min="1809" max="2048" width="9.109375" style="194"/>
    <col min="2049" max="2049" width="11.33203125" style="194" customWidth="1"/>
    <col min="2050" max="2050" width="2.33203125" style="194" customWidth="1"/>
    <col min="2051" max="2054" width="1.33203125" style="194" customWidth="1"/>
    <col min="2055" max="2055" width="0.88671875" style="194" customWidth="1"/>
    <col min="2056" max="2056" width="15.44140625" style="194" customWidth="1"/>
    <col min="2057" max="2057" width="0.88671875" style="194" customWidth="1"/>
    <col min="2058" max="2058" width="12.5546875" style="194" customWidth="1"/>
    <col min="2059" max="2059" width="4.44140625" style="194" customWidth="1"/>
    <col min="2060" max="2060" width="12.33203125" style="194" bestFit="1" customWidth="1"/>
    <col min="2061" max="2062" width="11.44140625" style="194" bestFit="1" customWidth="1"/>
    <col min="2063" max="2064" width="12.33203125" style="194" bestFit="1" customWidth="1"/>
    <col min="2065" max="2304" width="9.109375" style="194"/>
    <col min="2305" max="2305" width="11.33203125" style="194" customWidth="1"/>
    <col min="2306" max="2306" width="2.33203125" style="194" customWidth="1"/>
    <col min="2307" max="2310" width="1.33203125" style="194" customWidth="1"/>
    <col min="2311" max="2311" width="0.88671875" style="194" customWidth="1"/>
    <col min="2312" max="2312" width="15.44140625" style="194" customWidth="1"/>
    <col min="2313" max="2313" width="0.88671875" style="194" customWidth="1"/>
    <col min="2314" max="2314" width="12.5546875" style="194" customWidth="1"/>
    <col min="2315" max="2315" width="4.44140625" style="194" customWidth="1"/>
    <col min="2316" max="2316" width="12.33203125" style="194" bestFit="1" customWidth="1"/>
    <col min="2317" max="2318" width="11.44140625" style="194" bestFit="1" customWidth="1"/>
    <col min="2319" max="2320" width="12.33203125" style="194" bestFit="1" customWidth="1"/>
    <col min="2321" max="2560" width="9.109375" style="194"/>
    <col min="2561" max="2561" width="11.33203125" style="194" customWidth="1"/>
    <col min="2562" max="2562" width="2.33203125" style="194" customWidth="1"/>
    <col min="2563" max="2566" width="1.33203125" style="194" customWidth="1"/>
    <col min="2567" max="2567" width="0.88671875" style="194" customWidth="1"/>
    <col min="2568" max="2568" width="15.44140625" style="194" customWidth="1"/>
    <col min="2569" max="2569" width="0.88671875" style="194" customWidth="1"/>
    <col min="2570" max="2570" width="12.5546875" style="194" customWidth="1"/>
    <col min="2571" max="2571" width="4.44140625" style="194" customWidth="1"/>
    <col min="2572" max="2572" width="12.33203125" style="194" bestFit="1" customWidth="1"/>
    <col min="2573" max="2574" width="11.44140625" style="194" bestFit="1" customWidth="1"/>
    <col min="2575" max="2576" width="12.33203125" style="194" bestFit="1" customWidth="1"/>
    <col min="2577" max="2816" width="9.109375" style="194"/>
    <col min="2817" max="2817" width="11.33203125" style="194" customWidth="1"/>
    <col min="2818" max="2818" width="2.33203125" style="194" customWidth="1"/>
    <col min="2819" max="2822" width="1.33203125" style="194" customWidth="1"/>
    <col min="2823" max="2823" width="0.88671875" style="194" customWidth="1"/>
    <col min="2824" max="2824" width="15.44140625" style="194" customWidth="1"/>
    <col min="2825" max="2825" width="0.88671875" style="194" customWidth="1"/>
    <col min="2826" max="2826" width="12.5546875" style="194" customWidth="1"/>
    <col min="2827" max="2827" width="4.44140625" style="194" customWidth="1"/>
    <col min="2828" max="2828" width="12.33203125" style="194" bestFit="1" customWidth="1"/>
    <col min="2829" max="2830" width="11.44140625" style="194" bestFit="1" customWidth="1"/>
    <col min="2831" max="2832" width="12.33203125" style="194" bestFit="1" customWidth="1"/>
    <col min="2833" max="3072" width="9.109375" style="194"/>
    <col min="3073" max="3073" width="11.33203125" style="194" customWidth="1"/>
    <col min="3074" max="3074" width="2.33203125" style="194" customWidth="1"/>
    <col min="3075" max="3078" width="1.33203125" style="194" customWidth="1"/>
    <col min="3079" max="3079" width="0.88671875" style="194" customWidth="1"/>
    <col min="3080" max="3080" width="15.44140625" style="194" customWidth="1"/>
    <col min="3081" max="3081" width="0.88671875" style="194" customWidth="1"/>
    <col min="3082" max="3082" width="12.5546875" style="194" customWidth="1"/>
    <col min="3083" max="3083" width="4.44140625" style="194" customWidth="1"/>
    <col min="3084" max="3084" width="12.33203125" style="194" bestFit="1" customWidth="1"/>
    <col min="3085" max="3086" width="11.44140625" style="194" bestFit="1" customWidth="1"/>
    <col min="3087" max="3088" width="12.33203125" style="194" bestFit="1" customWidth="1"/>
    <col min="3089" max="3328" width="9.109375" style="194"/>
    <col min="3329" max="3329" width="11.33203125" style="194" customWidth="1"/>
    <col min="3330" max="3330" width="2.33203125" style="194" customWidth="1"/>
    <col min="3331" max="3334" width="1.33203125" style="194" customWidth="1"/>
    <col min="3335" max="3335" width="0.88671875" style="194" customWidth="1"/>
    <col min="3336" max="3336" width="15.44140625" style="194" customWidth="1"/>
    <col min="3337" max="3337" width="0.88671875" style="194" customWidth="1"/>
    <col min="3338" max="3338" width="12.5546875" style="194" customWidth="1"/>
    <col min="3339" max="3339" width="4.44140625" style="194" customWidth="1"/>
    <col min="3340" max="3340" width="12.33203125" style="194" bestFit="1" customWidth="1"/>
    <col min="3341" max="3342" width="11.44140625" style="194" bestFit="1" customWidth="1"/>
    <col min="3343" max="3344" width="12.33203125" style="194" bestFit="1" customWidth="1"/>
    <col min="3345" max="3584" width="9.109375" style="194"/>
    <col min="3585" max="3585" width="11.33203125" style="194" customWidth="1"/>
    <col min="3586" max="3586" width="2.33203125" style="194" customWidth="1"/>
    <col min="3587" max="3590" width="1.33203125" style="194" customWidth="1"/>
    <col min="3591" max="3591" width="0.88671875" style="194" customWidth="1"/>
    <col min="3592" max="3592" width="15.44140625" style="194" customWidth="1"/>
    <col min="3593" max="3593" width="0.88671875" style="194" customWidth="1"/>
    <col min="3594" max="3594" width="12.5546875" style="194" customWidth="1"/>
    <col min="3595" max="3595" width="4.44140625" style="194" customWidth="1"/>
    <col min="3596" max="3596" width="12.33203125" style="194" bestFit="1" customWidth="1"/>
    <col min="3597" max="3598" width="11.44140625" style="194" bestFit="1" customWidth="1"/>
    <col min="3599" max="3600" width="12.33203125" style="194" bestFit="1" customWidth="1"/>
    <col min="3601" max="3840" width="9.109375" style="194"/>
    <col min="3841" max="3841" width="11.33203125" style="194" customWidth="1"/>
    <col min="3842" max="3842" width="2.33203125" style="194" customWidth="1"/>
    <col min="3843" max="3846" width="1.33203125" style="194" customWidth="1"/>
    <col min="3847" max="3847" width="0.88671875" style="194" customWidth="1"/>
    <col min="3848" max="3848" width="15.44140625" style="194" customWidth="1"/>
    <col min="3849" max="3849" width="0.88671875" style="194" customWidth="1"/>
    <col min="3850" max="3850" width="12.5546875" style="194" customWidth="1"/>
    <col min="3851" max="3851" width="4.44140625" style="194" customWidth="1"/>
    <col min="3852" max="3852" width="12.33203125" style="194" bestFit="1" customWidth="1"/>
    <col min="3853" max="3854" width="11.44140625" style="194" bestFit="1" customWidth="1"/>
    <col min="3855" max="3856" width="12.33203125" style="194" bestFit="1" customWidth="1"/>
    <col min="3857" max="4096" width="9.109375" style="194"/>
    <col min="4097" max="4097" width="11.33203125" style="194" customWidth="1"/>
    <col min="4098" max="4098" width="2.33203125" style="194" customWidth="1"/>
    <col min="4099" max="4102" width="1.33203125" style="194" customWidth="1"/>
    <col min="4103" max="4103" width="0.88671875" style="194" customWidth="1"/>
    <col min="4104" max="4104" width="15.44140625" style="194" customWidth="1"/>
    <col min="4105" max="4105" width="0.88671875" style="194" customWidth="1"/>
    <col min="4106" max="4106" width="12.5546875" style="194" customWidth="1"/>
    <col min="4107" max="4107" width="4.44140625" style="194" customWidth="1"/>
    <col min="4108" max="4108" width="12.33203125" style="194" bestFit="1" customWidth="1"/>
    <col min="4109" max="4110" width="11.44140625" style="194" bestFit="1" customWidth="1"/>
    <col min="4111" max="4112" width="12.33203125" style="194" bestFit="1" customWidth="1"/>
    <col min="4113" max="4352" width="9.109375" style="194"/>
    <col min="4353" max="4353" width="11.33203125" style="194" customWidth="1"/>
    <col min="4354" max="4354" width="2.33203125" style="194" customWidth="1"/>
    <col min="4355" max="4358" width="1.33203125" style="194" customWidth="1"/>
    <col min="4359" max="4359" width="0.88671875" style="194" customWidth="1"/>
    <col min="4360" max="4360" width="15.44140625" style="194" customWidth="1"/>
    <col min="4361" max="4361" width="0.88671875" style="194" customWidth="1"/>
    <col min="4362" max="4362" width="12.5546875" style="194" customWidth="1"/>
    <col min="4363" max="4363" width="4.44140625" style="194" customWidth="1"/>
    <col min="4364" max="4364" width="12.33203125" style="194" bestFit="1" customWidth="1"/>
    <col min="4365" max="4366" width="11.44140625" style="194" bestFit="1" customWidth="1"/>
    <col min="4367" max="4368" width="12.33203125" style="194" bestFit="1" customWidth="1"/>
    <col min="4369" max="4608" width="9.109375" style="194"/>
    <col min="4609" max="4609" width="11.33203125" style="194" customWidth="1"/>
    <col min="4610" max="4610" width="2.33203125" style="194" customWidth="1"/>
    <col min="4611" max="4614" width="1.33203125" style="194" customWidth="1"/>
    <col min="4615" max="4615" width="0.88671875" style="194" customWidth="1"/>
    <col min="4616" max="4616" width="15.44140625" style="194" customWidth="1"/>
    <col min="4617" max="4617" width="0.88671875" style="194" customWidth="1"/>
    <col min="4618" max="4618" width="12.5546875" style="194" customWidth="1"/>
    <col min="4619" max="4619" width="4.44140625" style="194" customWidth="1"/>
    <col min="4620" max="4620" width="12.33203125" style="194" bestFit="1" customWidth="1"/>
    <col min="4621" max="4622" width="11.44140625" style="194" bestFit="1" customWidth="1"/>
    <col min="4623" max="4624" width="12.33203125" style="194" bestFit="1" customWidth="1"/>
    <col min="4625" max="4864" width="9.109375" style="194"/>
    <col min="4865" max="4865" width="11.33203125" style="194" customWidth="1"/>
    <col min="4866" max="4866" width="2.33203125" style="194" customWidth="1"/>
    <col min="4867" max="4870" width="1.33203125" style="194" customWidth="1"/>
    <col min="4871" max="4871" width="0.88671875" style="194" customWidth="1"/>
    <col min="4872" max="4872" width="15.44140625" style="194" customWidth="1"/>
    <col min="4873" max="4873" width="0.88671875" style="194" customWidth="1"/>
    <col min="4874" max="4874" width="12.5546875" style="194" customWidth="1"/>
    <col min="4875" max="4875" width="4.44140625" style="194" customWidth="1"/>
    <col min="4876" max="4876" width="12.33203125" style="194" bestFit="1" customWidth="1"/>
    <col min="4877" max="4878" width="11.44140625" style="194" bestFit="1" customWidth="1"/>
    <col min="4879" max="4880" width="12.33203125" style="194" bestFit="1" customWidth="1"/>
    <col min="4881" max="5120" width="9.109375" style="194"/>
    <col min="5121" max="5121" width="11.33203125" style="194" customWidth="1"/>
    <col min="5122" max="5122" width="2.33203125" style="194" customWidth="1"/>
    <col min="5123" max="5126" width="1.33203125" style="194" customWidth="1"/>
    <col min="5127" max="5127" width="0.88671875" style="194" customWidth="1"/>
    <col min="5128" max="5128" width="15.44140625" style="194" customWidth="1"/>
    <col min="5129" max="5129" width="0.88671875" style="194" customWidth="1"/>
    <col min="5130" max="5130" width="12.5546875" style="194" customWidth="1"/>
    <col min="5131" max="5131" width="4.44140625" style="194" customWidth="1"/>
    <col min="5132" max="5132" width="12.33203125" style="194" bestFit="1" customWidth="1"/>
    <col min="5133" max="5134" width="11.44140625" style="194" bestFit="1" customWidth="1"/>
    <col min="5135" max="5136" width="12.33203125" style="194" bestFit="1" customWidth="1"/>
    <col min="5137" max="5376" width="9.109375" style="194"/>
    <col min="5377" max="5377" width="11.33203125" style="194" customWidth="1"/>
    <col min="5378" max="5378" width="2.33203125" style="194" customWidth="1"/>
    <col min="5379" max="5382" width="1.33203125" style="194" customWidth="1"/>
    <col min="5383" max="5383" width="0.88671875" style="194" customWidth="1"/>
    <col min="5384" max="5384" width="15.44140625" style="194" customWidth="1"/>
    <col min="5385" max="5385" width="0.88671875" style="194" customWidth="1"/>
    <col min="5386" max="5386" width="12.5546875" style="194" customWidth="1"/>
    <col min="5387" max="5387" width="4.44140625" style="194" customWidth="1"/>
    <col min="5388" max="5388" width="12.33203125" style="194" bestFit="1" customWidth="1"/>
    <col min="5389" max="5390" width="11.44140625" style="194" bestFit="1" customWidth="1"/>
    <col min="5391" max="5392" width="12.33203125" style="194" bestFit="1" customWidth="1"/>
    <col min="5393" max="5632" width="9.109375" style="194"/>
    <col min="5633" max="5633" width="11.33203125" style="194" customWidth="1"/>
    <col min="5634" max="5634" width="2.33203125" style="194" customWidth="1"/>
    <col min="5635" max="5638" width="1.33203125" style="194" customWidth="1"/>
    <col min="5639" max="5639" width="0.88671875" style="194" customWidth="1"/>
    <col min="5640" max="5640" width="15.44140625" style="194" customWidth="1"/>
    <col min="5641" max="5641" width="0.88671875" style="194" customWidth="1"/>
    <col min="5642" max="5642" width="12.5546875" style="194" customWidth="1"/>
    <col min="5643" max="5643" width="4.44140625" style="194" customWidth="1"/>
    <col min="5644" max="5644" width="12.33203125" style="194" bestFit="1" customWidth="1"/>
    <col min="5645" max="5646" width="11.44140625" style="194" bestFit="1" customWidth="1"/>
    <col min="5647" max="5648" width="12.33203125" style="194" bestFit="1" customWidth="1"/>
    <col min="5649" max="5888" width="9.109375" style="194"/>
    <col min="5889" max="5889" width="11.33203125" style="194" customWidth="1"/>
    <col min="5890" max="5890" width="2.33203125" style="194" customWidth="1"/>
    <col min="5891" max="5894" width="1.33203125" style="194" customWidth="1"/>
    <col min="5895" max="5895" width="0.88671875" style="194" customWidth="1"/>
    <col min="5896" max="5896" width="15.44140625" style="194" customWidth="1"/>
    <col min="5897" max="5897" width="0.88671875" style="194" customWidth="1"/>
    <col min="5898" max="5898" width="12.5546875" style="194" customWidth="1"/>
    <col min="5899" max="5899" width="4.44140625" style="194" customWidth="1"/>
    <col min="5900" max="5900" width="12.33203125" style="194" bestFit="1" customWidth="1"/>
    <col min="5901" max="5902" width="11.44140625" style="194" bestFit="1" customWidth="1"/>
    <col min="5903" max="5904" width="12.33203125" style="194" bestFit="1" customWidth="1"/>
    <col min="5905" max="6144" width="9.109375" style="194"/>
    <col min="6145" max="6145" width="11.33203125" style="194" customWidth="1"/>
    <col min="6146" max="6146" width="2.33203125" style="194" customWidth="1"/>
    <col min="6147" max="6150" width="1.33203125" style="194" customWidth="1"/>
    <col min="6151" max="6151" width="0.88671875" style="194" customWidth="1"/>
    <col min="6152" max="6152" width="15.44140625" style="194" customWidth="1"/>
    <col min="6153" max="6153" width="0.88671875" style="194" customWidth="1"/>
    <col min="6154" max="6154" width="12.5546875" style="194" customWidth="1"/>
    <col min="6155" max="6155" width="4.44140625" style="194" customWidth="1"/>
    <col min="6156" max="6156" width="12.33203125" style="194" bestFit="1" customWidth="1"/>
    <col min="6157" max="6158" width="11.44140625" style="194" bestFit="1" customWidth="1"/>
    <col min="6159" max="6160" width="12.33203125" style="194" bestFit="1" customWidth="1"/>
    <col min="6161" max="6400" width="9.109375" style="194"/>
    <col min="6401" max="6401" width="11.33203125" style="194" customWidth="1"/>
    <col min="6402" max="6402" width="2.33203125" style="194" customWidth="1"/>
    <col min="6403" max="6406" width="1.33203125" style="194" customWidth="1"/>
    <col min="6407" max="6407" width="0.88671875" style="194" customWidth="1"/>
    <col min="6408" max="6408" width="15.44140625" style="194" customWidth="1"/>
    <col min="6409" max="6409" width="0.88671875" style="194" customWidth="1"/>
    <col min="6410" max="6410" width="12.5546875" style="194" customWidth="1"/>
    <col min="6411" max="6411" width="4.44140625" style="194" customWidth="1"/>
    <col min="6412" max="6412" width="12.33203125" style="194" bestFit="1" customWidth="1"/>
    <col min="6413" max="6414" width="11.44140625" style="194" bestFit="1" customWidth="1"/>
    <col min="6415" max="6416" width="12.33203125" style="194" bestFit="1" customWidth="1"/>
    <col min="6417" max="6656" width="9.109375" style="194"/>
    <col min="6657" max="6657" width="11.33203125" style="194" customWidth="1"/>
    <col min="6658" max="6658" width="2.33203125" style="194" customWidth="1"/>
    <col min="6659" max="6662" width="1.33203125" style="194" customWidth="1"/>
    <col min="6663" max="6663" width="0.88671875" style="194" customWidth="1"/>
    <col min="6664" max="6664" width="15.44140625" style="194" customWidth="1"/>
    <col min="6665" max="6665" width="0.88671875" style="194" customWidth="1"/>
    <col min="6666" max="6666" width="12.5546875" style="194" customWidth="1"/>
    <col min="6667" max="6667" width="4.44140625" style="194" customWidth="1"/>
    <col min="6668" max="6668" width="12.33203125" style="194" bestFit="1" customWidth="1"/>
    <col min="6669" max="6670" width="11.44140625" style="194" bestFit="1" customWidth="1"/>
    <col min="6671" max="6672" width="12.33203125" style="194" bestFit="1" customWidth="1"/>
    <col min="6673" max="6912" width="9.109375" style="194"/>
    <col min="6913" max="6913" width="11.33203125" style="194" customWidth="1"/>
    <col min="6914" max="6914" width="2.33203125" style="194" customWidth="1"/>
    <col min="6915" max="6918" width="1.33203125" style="194" customWidth="1"/>
    <col min="6919" max="6919" width="0.88671875" style="194" customWidth="1"/>
    <col min="6920" max="6920" width="15.44140625" style="194" customWidth="1"/>
    <col min="6921" max="6921" width="0.88671875" style="194" customWidth="1"/>
    <col min="6922" max="6922" width="12.5546875" style="194" customWidth="1"/>
    <col min="6923" max="6923" width="4.44140625" style="194" customWidth="1"/>
    <col min="6924" max="6924" width="12.33203125" style="194" bestFit="1" customWidth="1"/>
    <col min="6925" max="6926" width="11.44140625" style="194" bestFit="1" customWidth="1"/>
    <col min="6927" max="6928" width="12.33203125" style="194" bestFit="1" customWidth="1"/>
    <col min="6929" max="7168" width="9.109375" style="194"/>
    <col min="7169" max="7169" width="11.33203125" style="194" customWidth="1"/>
    <col min="7170" max="7170" width="2.33203125" style="194" customWidth="1"/>
    <col min="7171" max="7174" width="1.33203125" style="194" customWidth="1"/>
    <col min="7175" max="7175" width="0.88671875" style="194" customWidth="1"/>
    <col min="7176" max="7176" width="15.44140625" style="194" customWidth="1"/>
    <col min="7177" max="7177" width="0.88671875" style="194" customWidth="1"/>
    <col min="7178" max="7178" width="12.5546875" style="194" customWidth="1"/>
    <col min="7179" max="7179" width="4.44140625" style="194" customWidth="1"/>
    <col min="7180" max="7180" width="12.33203125" style="194" bestFit="1" customWidth="1"/>
    <col min="7181" max="7182" width="11.44140625" style="194" bestFit="1" customWidth="1"/>
    <col min="7183" max="7184" width="12.33203125" style="194" bestFit="1" customWidth="1"/>
    <col min="7185" max="7424" width="9.109375" style="194"/>
    <col min="7425" max="7425" width="11.33203125" style="194" customWidth="1"/>
    <col min="7426" max="7426" width="2.33203125" style="194" customWidth="1"/>
    <col min="7427" max="7430" width="1.33203125" style="194" customWidth="1"/>
    <col min="7431" max="7431" width="0.88671875" style="194" customWidth="1"/>
    <col min="7432" max="7432" width="15.44140625" style="194" customWidth="1"/>
    <col min="7433" max="7433" width="0.88671875" style="194" customWidth="1"/>
    <col min="7434" max="7434" width="12.5546875" style="194" customWidth="1"/>
    <col min="7435" max="7435" width="4.44140625" style="194" customWidth="1"/>
    <col min="7436" max="7436" width="12.33203125" style="194" bestFit="1" customWidth="1"/>
    <col min="7437" max="7438" width="11.44140625" style="194" bestFit="1" customWidth="1"/>
    <col min="7439" max="7440" width="12.33203125" style="194" bestFit="1" customWidth="1"/>
    <col min="7441" max="7680" width="9.109375" style="194"/>
    <col min="7681" max="7681" width="11.33203125" style="194" customWidth="1"/>
    <col min="7682" max="7682" width="2.33203125" style="194" customWidth="1"/>
    <col min="7683" max="7686" width="1.33203125" style="194" customWidth="1"/>
    <col min="7687" max="7687" width="0.88671875" style="194" customWidth="1"/>
    <col min="7688" max="7688" width="15.44140625" style="194" customWidth="1"/>
    <col min="7689" max="7689" width="0.88671875" style="194" customWidth="1"/>
    <col min="7690" max="7690" width="12.5546875" style="194" customWidth="1"/>
    <col min="7691" max="7691" width="4.44140625" style="194" customWidth="1"/>
    <col min="7692" max="7692" width="12.33203125" style="194" bestFit="1" customWidth="1"/>
    <col min="7693" max="7694" width="11.44140625" style="194" bestFit="1" customWidth="1"/>
    <col min="7695" max="7696" width="12.33203125" style="194" bestFit="1" customWidth="1"/>
    <col min="7697" max="7936" width="9.109375" style="194"/>
    <col min="7937" max="7937" width="11.33203125" style="194" customWidth="1"/>
    <col min="7938" max="7938" width="2.33203125" style="194" customWidth="1"/>
    <col min="7939" max="7942" width="1.33203125" style="194" customWidth="1"/>
    <col min="7943" max="7943" width="0.88671875" style="194" customWidth="1"/>
    <col min="7944" max="7944" width="15.44140625" style="194" customWidth="1"/>
    <col min="7945" max="7945" width="0.88671875" style="194" customWidth="1"/>
    <col min="7946" max="7946" width="12.5546875" style="194" customWidth="1"/>
    <col min="7947" max="7947" width="4.44140625" style="194" customWidth="1"/>
    <col min="7948" max="7948" width="12.33203125" style="194" bestFit="1" customWidth="1"/>
    <col min="7949" max="7950" width="11.44140625" style="194" bestFit="1" customWidth="1"/>
    <col min="7951" max="7952" width="12.33203125" style="194" bestFit="1" customWidth="1"/>
    <col min="7953" max="8192" width="9.109375" style="194"/>
    <col min="8193" max="8193" width="11.33203125" style="194" customWidth="1"/>
    <col min="8194" max="8194" width="2.33203125" style="194" customWidth="1"/>
    <col min="8195" max="8198" width="1.33203125" style="194" customWidth="1"/>
    <col min="8199" max="8199" width="0.88671875" style="194" customWidth="1"/>
    <col min="8200" max="8200" width="15.44140625" style="194" customWidth="1"/>
    <col min="8201" max="8201" width="0.88671875" style="194" customWidth="1"/>
    <col min="8202" max="8202" width="12.5546875" style="194" customWidth="1"/>
    <col min="8203" max="8203" width="4.44140625" style="194" customWidth="1"/>
    <col min="8204" max="8204" width="12.33203125" style="194" bestFit="1" customWidth="1"/>
    <col min="8205" max="8206" width="11.44140625" style="194" bestFit="1" customWidth="1"/>
    <col min="8207" max="8208" width="12.33203125" style="194" bestFit="1" customWidth="1"/>
    <col min="8209" max="8448" width="9.109375" style="194"/>
    <col min="8449" max="8449" width="11.33203125" style="194" customWidth="1"/>
    <col min="8450" max="8450" width="2.33203125" style="194" customWidth="1"/>
    <col min="8451" max="8454" width="1.33203125" style="194" customWidth="1"/>
    <col min="8455" max="8455" width="0.88671875" style="194" customWidth="1"/>
    <col min="8456" max="8456" width="15.44140625" style="194" customWidth="1"/>
    <col min="8457" max="8457" width="0.88671875" style="194" customWidth="1"/>
    <col min="8458" max="8458" width="12.5546875" style="194" customWidth="1"/>
    <col min="8459" max="8459" width="4.44140625" style="194" customWidth="1"/>
    <col min="8460" max="8460" width="12.33203125" style="194" bestFit="1" customWidth="1"/>
    <col min="8461" max="8462" width="11.44140625" style="194" bestFit="1" customWidth="1"/>
    <col min="8463" max="8464" width="12.33203125" style="194" bestFit="1" customWidth="1"/>
    <col min="8465" max="8704" width="9.109375" style="194"/>
    <col min="8705" max="8705" width="11.33203125" style="194" customWidth="1"/>
    <col min="8706" max="8706" width="2.33203125" style="194" customWidth="1"/>
    <col min="8707" max="8710" width="1.33203125" style="194" customWidth="1"/>
    <col min="8711" max="8711" width="0.88671875" style="194" customWidth="1"/>
    <col min="8712" max="8712" width="15.44140625" style="194" customWidth="1"/>
    <col min="8713" max="8713" width="0.88671875" style="194" customWidth="1"/>
    <col min="8714" max="8714" width="12.5546875" style="194" customWidth="1"/>
    <col min="8715" max="8715" width="4.44140625" style="194" customWidth="1"/>
    <col min="8716" max="8716" width="12.33203125" style="194" bestFit="1" customWidth="1"/>
    <col min="8717" max="8718" width="11.44140625" style="194" bestFit="1" customWidth="1"/>
    <col min="8719" max="8720" width="12.33203125" style="194" bestFit="1" customWidth="1"/>
    <col min="8721" max="8960" width="9.109375" style="194"/>
    <col min="8961" max="8961" width="11.33203125" style="194" customWidth="1"/>
    <col min="8962" max="8962" width="2.33203125" style="194" customWidth="1"/>
    <col min="8963" max="8966" width="1.33203125" style="194" customWidth="1"/>
    <col min="8967" max="8967" width="0.88671875" style="194" customWidth="1"/>
    <col min="8968" max="8968" width="15.44140625" style="194" customWidth="1"/>
    <col min="8969" max="8969" width="0.88671875" style="194" customWidth="1"/>
    <col min="8970" max="8970" width="12.5546875" style="194" customWidth="1"/>
    <col min="8971" max="8971" width="4.44140625" style="194" customWidth="1"/>
    <col min="8972" max="8972" width="12.33203125" style="194" bestFit="1" customWidth="1"/>
    <col min="8973" max="8974" width="11.44140625" style="194" bestFit="1" customWidth="1"/>
    <col min="8975" max="8976" width="12.33203125" style="194" bestFit="1" customWidth="1"/>
    <col min="8977" max="9216" width="9.109375" style="194"/>
    <col min="9217" max="9217" width="11.33203125" style="194" customWidth="1"/>
    <col min="9218" max="9218" width="2.33203125" style="194" customWidth="1"/>
    <col min="9219" max="9222" width="1.33203125" style="194" customWidth="1"/>
    <col min="9223" max="9223" width="0.88671875" style="194" customWidth="1"/>
    <col min="9224" max="9224" width="15.44140625" style="194" customWidth="1"/>
    <col min="9225" max="9225" width="0.88671875" style="194" customWidth="1"/>
    <col min="9226" max="9226" width="12.5546875" style="194" customWidth="1"/>
    <col min="9227" max="9227" width="4.44140625" style="194" customWidth="1"/>
    <col min="9228" max="9228" width="12.33203125" style="194" bestFit="1" customWidth="1"/>
    <col min="9229" max="9230" width="11.44140625" style="194" bestFit="1" customWidth="1"/>
    <col min="9231" max="9232" width="12.33203125" style="194" bestFit="1" customWidth="1"/>
    <col min="9233" max="9472" width="9.109375" style="194"/>
    <col min="9473" max="9473" width="11.33203125" style="194" customWidth="1"/>
    <col min="9474" max="9474" width="2.33203125" style="194" customWidth="1"/>
    <col min="9475" max="9478" width="1.33203125" style="194" customWidth="1"/>
    <col min="9479" max="9479" width="0.88671875" style="194" customWidth="1"/>
    <col min="9480" max="9480" width="15.44140625" style="194" customWidth="1"/>
    <col min="9481" max="9481" width="0.88671875" style="194" customWidth="1"/>
    <col min="9482" max="9482" width="12.5546875" style="194" customWidth="1"/>
    <col min="9483" max="9483" width="4.44140625" style="194" customWidth="1"/>
    <col min="9484" max="9484" width="12.33203125" style="194" bestFit="1" customWidth="1"/>
    <col min="9485" max="9486" width="11.44140625" style="194" bestFit="1" customWidth="1"/>
    <col min="9487" max="9488" width="12.33203125" style="194" bestFit="1" customWidth="1"/>
    <col min="9489" max="9728" width="9.109375" style="194"/>
    <col min="9729" max="9729" width="11.33203125" style="194" customWidth="1"/>
    <col min="9730" max="9730" width="2.33203125" style="194" customWidth="1"/>
    <col min="9731" max="9734" width="1.33203125" style="194" customWidth="1"/>
    <col min="9735" max="9735" width="0.88671875" style="194" customWidth="1"/>
    <col min="9736" max="9736" width="15.44140625" style="194" customWidth="1"/>
    <col min="9737" max="9737" width="0.88671875" style="194" customWidth="1"/>
    <col min="9738" max="9738" width="12.5546875" style="194" customWidth="1"/>
    <col min="9739" max="9739" width="4.44140625" style="194" customWidth="1"/>
    <col min="9740" max="9740" width="12.33203125" style="194" bestFit="1" customWidth="1"/>
    <col min="9741" max="9742" width="11.44140625" style="194" bestFit="1" customWidth="1"/>
    <col min="9743" max="9744" width="12.33203125" style="194" bestFit="1" customWidth="1"/>
    <col min="9745" max="9984" width="9.109375" style="194"/>
    <col min="9985" max="9985" width="11.33203125" style="194" customWidth="1"/>
    <col min="9986" max="9986" width="2.33203125" style="194" customWidth="1"/>
    <col min="9987" max="9990" width="1.33203125" style="194" customWidth="1"/>
    <col min="9991" max="9991" width="0.88671875" style="194" customWidth="1"/>
    <col min="9992" max="9992" width="15.44140625" style="194" customWidth="1"/>
    <col min="9993" max="9993" width="0.88671875" style="194" customWidth="1"/>
    <col min="9994" max="9994" width="12.5546875" style="194" customWidth="1"/>
    <col min="9995" max="9995" width="4.44140625" style="194" customWidth="1"/>
    <col min="9996" max="9996" width="12.33203125" style="194" bestFit="1" customWidth="1"/>
    <col min="9997" max="9998" width="11.44140625" style="194" bestFit="1" customWidth="1"/>
    <col min="9999" max="10000" width="12.33203125" style="194" bestFit="1" customWidth="1"/>
    <col min="10001" max="10240" width="9.109375" style="194"/>
    <col min="10241" max="10241" width="11.33203125" style="194" customWidth="1"/>
    <col min="10242" max="10242" width="2.33203125" style="194" customWidth="1"/>
    <col min="10243" max="10246" width="1.33203125" style="194" customWidth="1"/>
    <col min="10247" max="10247" width="0.88671875" style="194" customWidth="1"/>
    <col min="10248" max="10248" width="15.44140625" style="194" customWidth="1"/>
    <col min="10249" max="10249" width="0.88671875" style="194" customWidth="1"/>
    <col min="10250" max="10250" width="12.5546875" style="194" customWidth="1"/>
    <col min="10251" max="10251" width="4.44140625" style="194" customWidth="1"/>
    <col min="10252" max="10252" width="12.33203125" style="194" bestFit="1" customWidth="1"/>
    <col min="10253" max="10254" width="11.44140625" style="194" bestFit="1" customWidth="1"/>
    <col min="10255" max="10256" width="12.33203125" style="194" bestFit="1" customWidth="1"/>
    <col min="10257" max="10496" width="9.109375" style="194"/>
    <col min="10497" max="10497" width="11.33203125" style="194" customWidth="1"/>
    <col min="10498" max="10498" width="2.33203125" style="194" customWidth="1"/>
    <col min="10499" max="10502" width="1.33203125" style="194" customWidth="1"/>
    <col min="10503" max="10503" width="0.88671875" style="194" customWidth="1"/>
    <col min="10504" max="10504" width="15.44140625" style="194" customWidth="1"/>
    <col min="10505" max="10505" width="0.88671875" style="194" customWidth="1"/>
    <col min="10506" max="10506" width="12.5546875" style="194" customWidth="1"/>
    <col min="10507" max="10507" width="4.44140625" style="194" customWidth="1"/>
    <col min="10508" max="10508" width="12.33203125" style="194" bestFit="1" customWidth="1"/>
    <col min="10509" max="10510" width="11.44140625" style="194" bestFit="1" customWidth="1"/>
    <col min="10511" max="10512" width="12.33203125" style="194" bestFit="1" customWidth="1"/>
    <col min="10513" max="10752" width="9.109375" style="194"/>
    <col min="10753" max="10753" width="11.33203125" style="194" customWidth="1"/>
    <col min="10754" max="10754" width="2.33203125" style="194" customWidth="1"/>
    <col min="10755" max="10758" width="1.33203125" style="194" customWidth="1"/>
    <col min="10759" max="10759" width="0.88671875" style="194" customWidth="1"/>
    <col min="10760" max="10760" width="15.44140625" style="194" customWidth="1"/>
    <col min="10761" max="10761" width="0.88671875" style="194" customWidth="1"/>
    <col min="10762" max="10762" width="12.5546875" style="194" customWidth="1"/>
    <col min="10763" max="10763" width="4.44140625" style="194" customWidth="1"/>
    <col min="10764" max="10764" width="12.33203125" style="194" bestFit="1" customWidth="1"/>
    <col min="10765" max="10766" width="11.44140625" style="194" bestFit="1" customWidth="1"/>
    <col min="10767" max="10768" width="12.33203125" style="194" bestFit="1" customWidth="1"/>
    <col min="10769" max="11008" width="9.109375" style="194"/>
    <col min="11009" max="11009" width="11.33203125" style="194" customWidth="1"/>
    <col min="11010" max="11010" width="2.33203125" style="194" customWidth="1"/>
    <col min="11011" max="11014" width="1.33203125" style="194" customWidth="1"/>
    <col min="11015" max="11015" width="0.88671875" style="194" customWidth="1"/>
    <col min="11016" max="11016" width="15.44140625" style="194" customWidth="1"/>
    <col min="11017" max="11017" width="0.88671875" style="194" customWidth="1"/>
    <col min="11018" max="11018" width="12.5546875" style="194" customWidth="1"/>
    <col min="11019" max="11019" width="4.44140625" style="194" customWidth="1"/>
    <col min="11020" max="11020" width="12.33203125" style="194" bestFit="1" customWidth="1"/>
    <col min="11021" max="11022" width="11.44140625" style="194" bestFit="1" customWidth="1"/>
    <col min="11023" max="11024" width="12.33203125" style="194" bestFit="1" customWidth="1"/>
    <col min="11025" max="11264" width="9.109375" style="194"/>
    <col min="11265" max="11265" width="11.33203125" style="194" customWidth="1"/>
    <col min="11266" max="11266" width="2.33203125" style="194" customWidth="1"/>
    <col min="11267" max="11270" width="1.33203125" style="194" customWidth="1"/>
    <col min="11271" max="11271" width="0.88671875" style="194" customWidth="1"/>
    <col min="11272" max="11272" width="15.44140625" style="194" customWidth="1"/>
    <col min="11273" max="11273" width="0.88671875" style="194" customWidth="1"/>
    <col min="11274" max="11274" width="12.5546875" style="194" customWidth="1"/>
    <col min="11275" max="11275" width="4.44140625" style="194" customWidth="1"/>
    <col min="11276" max="11276" width="12.33203125" style="194" bestFit="1" customWidth="1"/>
    <col min="11277" max="11278" width="11.44140625" style="194" bestFit="1" customWidth="1"/>
    <col min="11279" max="11280" width="12.33203125" style="194" bestFit="1" customWidth="1"/>
    <col min="11281" max="11520" width="9.109375" style="194"/>
    <col min="11521" max="11521" width="11.33203125" style="194" customWidth="1"/>
    <col min="11522" max="11522" width="2.33203125" style="194" customWidth="1"/>
    <col min="11523" max="11526" width="1.33203125" style="194" customWidth="1"/>
    <col min="11527" max="11527" width="0.88671875" style="194" customWidth="1"/>
    <col min="11528" max="11528" width="15.44140625" style="194" customWidth="1"/>
    <col min="11529" max="11529" width="0.88671875" style="194" customWidth="1"/>
    <col min="11530" max="11530" width="12.5546875" style="194" customWidth="1"/>
    <col min="11531" max="11531" width="4.44140625" style="194" customWidth="1"/>
    <col min="11532" max="11532" width="12.33203125" style="194" bestFit="1" customWidth="1"/>
    <col min="11533" max="11534" width="11.44140625" style="194" bestFit="1" customWidth="1"/>
    <col min="11535" max="11536" width="12.33203125" style="194" bestFit="1" customWidth="1"/>
    <col min="11537" max="11776" width="9.109375" style="194"/>
    <col min="11777" max="11777" width="11.33203125" style="194" customWidth="1"/>
    <col min="11778" max="11778" width="2.33203125" style="194" customWidth="1"/>
    <col min="11779" max="11782" width="1.33203125" style="194" customWidth="1"/>
    <col min="11783" max="11783" width="0.88671875" style="194" customWidth="1"/>
    <col min="11784" max="11784" width="15.44140625" style="194" customWidth="1"/>
    <col min="11785" max="11785" width="0.88671875" style="194" customWidth="1"/>
    <col min="11786" max="11786" width="12.5546875" style="194" customWidth="1"/>
    <col min="11787" max="11787" width="4.44140625" style="194" customWidth="1"/>
    <col min="11788" max="11788" width="12.33203125" style="194" bestFit="1" customWidth="1"/>
    <col min="11789" max="11790" width="11.44140625" style="194" bestFit="1" customWidth="1"/>
    <col min="11791" max="11792" width="12.33203125" style="194" bestFit="1" customWidth="1"/>
    <col min="11793" max="12032" width="9.109375" style="194"/>
    <col min="12033" max="12033" width="11.33203125" style="194" customWidth="1"/>
    <col min="12034" max="12034" width="2.33203125" style="194" customWidth="1"/>
    <col min="12035" max="12038" width="1.33203125" style="194" customWidth="1"/>
    <col min="12039" max="12039" width="0.88671875" style="194" customWidth="1"/>
    <col min="12040" max="12040" width="15.44140625" style="194" customWidth="1"/>
    <col min="12041" max="12041" width="0.88671875" style="194" customWidth="1"/>
    <col min="12042" max="12042" width="12.5546875" style="194" customWidth="1"/>
    <col min="12043" max="12043" width="4.44140625" style="194" customWidth="1"/>
    <col min="12044" max="12044" width="12.33203125" style="194" bestFit="1" customWidth="1"/>
    <col min="12045" max="12046" width="11.44140625" style="194" bestFit="1" customWidth="1"/>
    <col min="12047" max="12048" width="12.33203125" style="194" bestFit="1" customWidth="1"/>
    <col min="12049" max="12288" width="9.109375" style="194"/>
    <col min="12289" max="12289" width="11.33203125" style="194" customWidth="1"/>
    <col min="12290" max="12290" width="2.33203125" style="194" customWidth="1"/>
    <col min="12291" max="12294" width="1.33203125" style="194" customWidth="1"/>
    <col min="12295" max="12295" width="0.88671875" style="194" customWidth="1"/>
    <col min="12296" max="12296" width="15.44140625" style="194" customWidth="1"/>
    <col min="12297" max="12297" width="0.88671875" style="194" customWidth="1"/>
    <col min="12298" max="12298" width="12.5546875" style="194" customWidth="1"/>
    <col min="12299" max="12299" width="4.44140625" style="194" customWidth="1"/>
    <col min="12300" max="12300" width="12.33203125" style="194" bestFit="1" customWidth="1"/>
    <col min="12301" max="12302" width="11.44140625" style="194" bestFit="1" customWidth="1"/>
    <col min="12303" max="12304" width="12.33203125" style="194" bestFit="1" customWidth="1"/>
    <col min="12305" max="12544" width="9.109375" style="194"/>
    <col min="12545" max="12545" width="11.33203125" style="194" customWidth="1"/>
    <col min="12546" max="12546" width="2.33203125" style="194" customWidth="1"/>
    <col min="12547" max="12550" width="1.33203125" style="194" customWidth="1"/>
    <col min="12551" max="12551" width="0.88671875" style="194" customWidth="1"/>
    <col min="12552" max="12552" width="15.44140625" style="194" customWidth="1"/>
    <col min="12553" max="12553" width="0.88671875" style="194" customWidth="1"/>
    <col min="12554" max="12554" width="12.5546875" style="194" customWidth="1"/>
    <col min="12555" max="12555" width="4.44140625" style="194" customWidth="1"/>
    <col min="12556" max="12556" width="12.33203125" style="194" bestFit="1" customWidth="1"/>
    <col min="12557" max="12558" width="11.44140625" style="194" bestFit="1" customWidth="1"/>
    <col min="12559" max="12560" width="12.33203125" style="194" bestFit="1" customWidth="1"/>
    <col min="12561" max="12800" width="9.109375" style="194"/>
    <col min="12801" max="12801" width="11.33203125" style="194" customWidth="1"/>
    <col min="12802" max="12802" width="2.33203125" style="194" customWidth="1"/>
    <col min="12803" max="12806" width="1.33203125" style="194" customWidth="1"/>
    <col min="12807" max="12807" width="0.88671875" style="194" customWidth="1"/>
    <col min="12808" max="12808" width="15.44140625" style="194" customWidth="1"/>
    <col min="12809" max="12809" width="0.88671875" style="194" customWidth="1"/>
    <col min="12810" max="12810" width="12.5546875" style="194" customWidth="1"/>
    <col min="12811" max="12811" width="4.44140625" style="194" customWidth="1"/>
    <col min="12812" max="12812" width="12.33203125" style="194" bestFit="1" customWidth="1"/>
    <col min="12813" max="12814" width="11.44140625" style="194" bestFit="1" customWidth="1"/>
    <col min="12815" max="12816" width="12.33203125" style="194" bestFit="1" customWidth="1"/>
    <col min="12817" max="13056" width="9.109375" style="194"/>
    <col min="13057" max="13057" width="11.33203125" style="194" customWidth="1"/>
    <col min="13058" max="13058" width="2.33203125" style="194" customWidth="1"/>
    <col min="13059" max="13062" width="1.33203125" style="194" customWidth="1"/>
    <col min="13063" max="13063" width="0.88671875" style="194" customWidth="1"/>
    <col min="13064" max="13064" width="15.44140625" style="194" customWidth="1"/>
    <col min="13065" max="13065" width="0.88671875" style="194" customWidth="1"/>
    <col min="13066" max="13066" width="12.5546875" style="194" customWidth="1"/>
    <col min="13067" max="13067" width="4.44140625" style="194" customWidth="1"/>
    <col min="13068" max="13068" width="12.33203125" style="194" bestFit="1" customWidth="1"/>
    <col min="13069" max="13070" width="11.44140625" style="194" bestFit="1" customWidth="1"/>
    <col min="13071" max="13072" width="12.33203125" style="194" bestFit="1" customWidth="1"/>
    <col min="13073" max="13312" width="9.109375" style="194"/>
    <col min="13313" max="13313" width="11.33203125" style="194" customWidth="1"/>
    <col min="13314" max="13314" width="2.33203125" style="194" customWidth="1"/>
    <col min="13315" max="13318" width="1.33203125" style="194" customWidth="1"/>
    <col min="13319" max="13319" width="0.88671875" style="194" customWidth="1"/>
    <col min="13320" max="13320" width="15.44140625" style="194" customWidth="1"/>
    <col min="13321" max="13321" width="0.88671875" style="194" customWidth="1"/>
    <col min="13322" max="13322" width="12.5546875" style="194" customWidth="1"/>
    <col min="13323" max="13323" width="4.44140625" style="194" customWidth="1"/>
    <col min="13324" max="13324" width="12.33203125" style="194" bestFit="1" customWidth="1"/>
    <col min="13325" max="13326" width="11.44140625" style="194" bestFit="1" customWidth="1"/>
    <col min="13327" max="13328" width="12.33203125" style="194" bestFit="1" customWidth="1"/>
    <col min="13329" max="13568" width="9.109375" style="194"/>
    <col min="13569" max="13569" width="11.33203125" style="194" customWidth="1"/>
    <col min="13570" max="13570" width="2.33203125" style="194" customWidth="1"/>
    <col min="13571" max="13574" width="1.33203125" style="194" customWidth="1"/>
    <col min="13575" max="13575" width="0.88671875" style="194" customWidth="1"/>
    <col min="13576" max="13576" width="15.44140625" style="194" customWidth="1"/>
    <col min="13577" max="13577" width="0.88671875" style="194" customWidth="1"/>
    <col min="13578" max="13578" width="12.5546875" style="194" customWidth="1"/>
    <col min="13579" max="13579" width="4.44140625" style="194" customWidth="1"/>
    <col min="13580" max="13580" width="12.33203125" style="194" bestFit="1" customWidth="1"/>
    <col min="13581" max="13582" width="11.44140625" style="194" bestFit="1" customWidth="1"/>
    <col min="13583" max="13584" width="12.33203125" style="194" bestFit="1" customWidth="1"/>
    <col min="13585" max="13824" width="9.109375" style="194"/>
    <col min="13825" max="13825" width="11.33203125" style="194" customWidth="1"/>
    <col min="13826" max="13826" width="2.33203125" style="194" customWidth="1"/>
    <col min="13827" max="13830" width="1.33203125" style="194" customWidth="1"/>
    <col min="13831" max="13831" width="0.88671875" style="194" customWidth="1"/>
    <col min="13832" max="13832" width="15.44140625" style="194" customWidth="1"/>
    <col min="13833" max="13833" width="0.88671875" style="194" customWidth="1"/>
    <col min="13834" max="13834" width="12.5546875" style="194" customWidth="1"/>
    <col min="13835" max="13835" width="4.44140625" style="194" customWidth="1"/>
    <col min="13836" max="13836" width="12.33203125" style="194" bestFit="1" customWidth="1"/>
    <col min="13837" max="13838" width="11.44140625" style="194" bestFit="1" customWidth="1"/>
    <col min="13839" max="13840" width="12.33203125" style="194" bestFit="1" customWidth="1"/>
    <col min="13841" max="14080" width="9.109375" style="194"/>
    <col min="14081" max="14081" width="11.33203125" style="194" customWidth="1"/>
    <col min="14082" max="14082" width="2.33203125" style="194" customWidth="1"/>
    <col min="14083" max="14086" width="1.33203125" style="194" customWidth="1"/>
    <col min="14087" max="14087" width="0.88671875" style="194" customWidth="1"/>
    <col min="14088" max="14088" width="15.44140625" style="194" customWidth="1"/>
    <col min="14089" max="14089" width="0.88671875" style="194" customWidth="1"/>
    <col min="14090" max="14090" width="12.5546875" style="194" customWidth="1"/>
    <col min="14091" max="14091" width="4.44140625" style="194" customWidth="1"/>
    <col min="14092" max="14092" width="12.33203125" style="194" bestFit="1" customWidth="1"/>
    <col min="14093" max="14094" width="11.44140625" style="194" bestFit="1" customWidth="1"/>
    <col min="14095" max="14096" width="12.33203125" style="194" bestFit="1" customWidth="1"/>
    <col min="14097" max="14336" width="9.109375" style="194"/>
    <col min="14337" max="14337" width="11.33203125" style="194" customWidth="1"/>
    <col min="14338" max="14338" width="2.33203125" style="194" customWidth="1"/>
    <col min="14339" max="14342" width="1.33203125" style="194" customWidth="1"/>
    <col min="14343" max="14343" width="0.88671875" style="194" customWidth="1"/>
    <col min="14344" max="14344" width="15.44140625" style="194" customWidth="1"/>
    <col min="14345" max="14345" width="0.88671875" style="194" customWidth="1"/>
    <col min="14346" max="14346" width="12.5546875" style="194" customWidth="1"/>
    <col min="14347" max="14347" width="4.44140625" style="194" customWidth="1"/>
    <col min="14348" max="14348" width="12.33203125" style="194" bestFit="1" customWidth="1"/>
    <col min="14349" max="14350" width="11.44140625" style="194" bestFit="1" customWidth="1"/>
    <col min="14351" max="14352" width="12.33203125" style="194" bestFit="1" customWidth="1"/>
    <col min="14353" max="14592" width="9.109375" style="194"/>
    <col min="14593" max="14593" width="11.33203125" style="194" customWidth="1"/>
    <col min="14594" max="14594" width="2.33203125" style="194" customWidth="1"/>
    <col min="14595" max="14598" width="1.33203125" style="194" customWidth="1"/>
    <col min="14599" max="14599" width="0.88671875" style="194" customWidth="1"/>
    <col min="14600" max="14600" width="15.44140625" style="194" customWidth="1"/>
    <col min="14601" max="14601" width="0.88671875" style="194" customWidth="1"/>
    <col min="14602" max="14602" width="12.5546875" style="194" customWidth="1"/>
    <col min="14603" max="14603" width="4.44140625" style="194" customWidth="1"/>
    <col min="14604" max="14604" width="12.33203125" style="194" bestFit="1" customWidth="1"/>
    <col min="14605" max="14606" width="11.44140625" style="194" bestFit="1" customWidth="1"/>
    <col min="14607" max="14608" width="12.33203125" style="194" bestFit="1" customWidth="1"/>
    <col min="14609" max="14848" width="9.109375" style="194"/>
    <col min="14849" max="14849" width="11.33203125" style="194" customWidth="1"/>
    <col min="14850" max="14850" width="2.33203125" style="194" customWidth="1"/>
    <col min="14851" max="14854" width="1.33203125" style="194" customWidth="1"/>
    <col min="14855" max="14855" width="0.88671875" style="194" customWidth="1"/>
    <col min="14856" max="14856" width="15.44140625" style="194" customWidth="1"/>
    <col min="14857" max="14857" width="0.88671875" style="194" customWidth="1"/>
    <col min="14858" max="14858" width="12.5546875" style="194" customWidth="1"/>
    <col min="14859" max="14859" width="4.44140625" style="194" customWidth="1"/>
    <col min="14860" max="14860" width="12.33203125" style="194" bestFit="1" customWidth="1"/>
    <col min="14861" max="14862" width="11.44140625" style="194" bestFit="1" customWidth="1"/>
    <col min="14863" max="14864" width="12.33203125" style="194" bestFit="1" customWidth="1"/>
    <col min="14865" max="15104" width="9.109375" style="194"/>
    <col min="15105" max="15105" width="11.33203125" style="194" customWidth="1"/>
    <col min="15106" max="15106" width="2.33203125" style="194" customWidth="1"/>
    <col min="15107" max="15110" width="1.33203125" style="194" customWidth="1"/>
    <col min="15111" max="15111" width="0.88671875" style="194" customWidth="1"/>
    <col min="15112" max="15112" width="15.44140625" style="194" customWidth="1"/>
    <col min="15113" max="15113" width="0.88671875" style="194" customWidth="1"/>
    <col min="15114" max="15114" width="12.5546875" style="194" customWidth="1"/>
    <col min="15115" max="15115" width="4.44140625" style="194" customWidth="1"/>
    <col min="15116" max="15116" width="12.33203125" style="194" bestFit="1" customWidth="1"/>
    <col min="15117" max="15118" width="11.44140625" style="194" bestFit="1" customWidth="1"/>
    <col min="15119" max="15120" width="12.33203125" style="194" bestFit="1" customWidth="1"/>
    <col min="15121" max="15360" width="9.109375" style="194"/>
    <col min="15361" max="15361" width="11.33203125" style="194" customWidth="1"/>
    <col min="15362" max="15362" width="2.33203125" style="194" customWidth="1"/>
    <col min="15363" max="15366" width="1.33203125" style="194" customWidth="1"/>
    <col min="15367" max="15367" width="0.88671875" style="194" customWidth="1"/>
    <col min="15368" max="15368" width="15.44140625" style="194" customWidth="1"/>
    <col min="15369" max="15369" width="0.88671875" style="194" customWidth="1"/>
    <col min="15370" max="15370" width="12.5546875" style="194" customWidth="1"/>
    <col min="15371" max="15371" width="4.44140625" style="194" customWidth="1"/>
    <col min="15372" max="15372" width="12.33203125" style="194" bestFit="1" customWidth="1"/>
    <col min="15373" max="15374" width="11.44140625" style="194" bestFit="1" customWidth="1"/>
    <col min="15375" max="15376" width="12.33203125" style="194" bestFit="1" customWidth="1"/>
    <col min="15377" max="15616" width="9.109375" style="194"/>
    <col min="15617" max="15617" width="11.33203125" style="194" customWidth="1"/>
    <col min="15618" max="15618" width="2.33203125" style="194" customWidth="1"/>
    <col min="15619" max="15622" width="1.33203125" style="194" customWidth="1"/>
    <col min="15623" max="15623" width="0.88671875" style="194" customWidth="1"/>
    <col min="15624" max="15624" width="15.44140625" style="194" customWidth="1"/>
    <col min="15625" max="15625" width="0.88671875" style="194" customWidth="1"/>
    <col min="15626" max="15626" width="12.5546875" style="194" customWidth="1"/>
    <col min="15627" max="15627" width="4.44140625" style="194" customWidth="1"/>
    <col min="15628" max="15628" width="12.33203125" style="194" bestFit="1" customWidth="1"/>
    <col min="15629" max="15630" width="11.44140625" style="194" bestFit="1" customWidth="1"/>
    <col min="15631" max="15632" width="12.33203125" style="194" bestFit="1" customWidth="1"/>
    <col min="15633" max="15872" width="9.109375" style="194"/>
    <col min="15873" max="15873" width="11.33203125" style="194" customWidth="1"/>
    <col min="15874" max="15874" width="2.33203125" style="194" customWidth="1"/>
    <col min="15875" max="15878" width="1.33203125" style="194" customWidth="1"/>
    <col min="15879" max="15879" width="0.88671875" style="194" customWidth="1"/>
    <col min="15880" max="15880" width="15.44140625" style="194" customWidth="1"/>
    <col min="15881" max="15881" width="0.88671875" style="194" customWidth="1"/>
    <col min="15882" max="15882" width="12.5546875" style="194" customWidth="1"/>
    <col min="15883" max="15883" width="4.44140625" style="194" customWidth="1"/>
    <col min="15884" max="15884" width="12.33203125" style="194" bestFit="1" customWidth="1"/>
    <col min="15885" max="15886" width="11.44140625" style="194" bestFit="1" customWidth="1"/>
    <col min="15887" max="15888" width="12.33203125" style="194" bestFit="1" customWidth="1"/>
    <col min="15889" max="16128" width="9.109375" style="194"/>
    <col min="16129" max="16129" width="11.33203125" style="194" customWidth="1"/>
    <col min="16130" max="16130" width="2.33203125" style="194" customWidth="1"/>
    <col min="16131" max="16134" width="1.33203125" style="194" customWidth="1"/>
    <col min="16135" max="16135" width="0.88671875" style="194" customWidth="1"/>
    <col min="16136" max="16136" width="15.44140625" style="194" customWidth="1"/>
    <col min="16137" max="16137" width="0.88671875" style="194" customWidth="1"/>
    <col min="16138" max="16138" width="12.5546875" style="194" customWidth="1"/>
    <col min="16139" max="16139" width="4.44140625" style="194" customWidth="1"/>
    <col min="16140" max="16140" width="12.33203125" style="194" bestFit="1" customWidth="1"/>
    <col min="16141" max="16142" width="11.44140625" style="194" bestFit="1" customWidth="1"/>
    <col min="16143" max="16144" width="12.33203125" style="194" bestFit="1" customWidth="1"/>
    <col min="16145" max="16384" width="9.109375" style="194"/>
  </cols>
  <sheetData>
    <row r="1" spans="1:16" ht="11.4" customHeight="1" x14ac:dyDescent="0.3">
      <c r="A1" s="205" t="s">
        <v>326</v>
      </c>
      <c r="B1" s="297" t="s">
        <v>327</v>
      </c>
      <c r="C1" s="298"/>
      <c r="D1" s="298"/>
      <c r="E1" s="298"/>
      <c r="F1" s="298"/>
      <c r="G1" s="298"/>
      <c r="H1" s="298"/>
      <c r="I1" s="298"/>
      <c r="J1" s="298"/>
      <c r="K1" s="298"/>
      <c r="L1" s="193" t="s">
        <v>328</v>
      </c>
      <c r="M1" s="193" t="s">
        <v>329</v>
      </c>
      <c r="N1" s="193" t="s">
        <v>330</v>
      </c>
      <c r="O1" s="193" t="s">
        <v>331</v>
      </c>
      <c r="P1" s="193"/>
    </row>
    <row r="2" spans="1:16" ht="1.35" customHeight="1" x14ac:dyDescent="0.3"/>
    <row r="3" spans="1:16" ht="15.15" customHeight="1" x14ac:dyDescent="0.3">
      <c r="A3" s="111" t="s">
        <v>332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9.9" customHeight="1" x14ac:dyDescent="0.3">
      <c r="A4" s="204" t="s">
        <v>333</v>
      </c>
      <c r="B4" s="293" t="s">
        <v>334</v>
      </c>
      <c r="C4" s="294"/>
      <c r="D4" s="294"/>
      <c r="E4" s="294"/>
      <c r="F4" s="294"/>
      <c r="G4" s="294"/>
      <c r="H4" s="294"/>
      <c r="I4" s="294"/>
      <c r="J4" s="294"/>
      <c r="K4" s="294"/>
      <c r="L4" s="195">
        <v>23355624.59</v>
      </c>
      <c r="M4" s="195">
        <v>8731860.9199999999</v>
      </c>
      <c r="N4" s="195">
        <v>5520130.1100000003</v>
      </c>
      <c r="O4" s="195">
        <v>26567355.399999999</v>
      </c>
      <c r="P4" s="195"/>
    </row>
    <row r="5" spans="1:16" ht="9.9" customHeight="1" x14ac:dyDescent="0.3">
      <c r="A5" s="204" t="s">
        <v>335</v>
      </c>
      <c r="B5" s="202" t="s">
        <v>336</v>
      </c>
      <c r="C5" s="293" t="s">
        <v>337</v>
      </c>
      <c r="D5" s="294"/>
      <c r="E5" s="294"/>
      <c r="F5" s="294"/>
      <c r="G5" s="294"/>
      <c r="H5" s="294"/>
      <c r="I5" s="294"/>
      <c r="J5" s="294"/>
      <c r="K5" s="294"/>
      <c r="L5" s="195">
        <v>9789446.3900000006</v>
      </c>
      <c r="M5" s="195">
        <v>8625470.9199999999</v>
      </c>
      <c r="N5" s="195">
        <v>5305405.42</v>
      </c>
      <c r="O5" s="195">
        <v>13109511.890000001</v>
      </c>
      <c r="P5" s="195"/>
    </row>
    <row r="6" spans="1:16" ht="9.9" customHeight="1" x14ac:dyDescent="0.3">
      <c r="A6" s="204" t="s">
        <v>338</v>
      </c>
      <c r="B6" s="291" t="s">
        <v>336</v>
      </c>
      <c r="C6" s="292"/>
      <c r="D6" s="293" t="s">
        <v>339</v>
      </c>
      <c r="E6" s="294"/>
      <c r="F6" s="294"/>
      <c r="G6" s="294"/>
      <c r="H6" s="294"/>
      <c r="I6" s="294"/>
      <c r="J6" s="294"/>
      <c r="K6" s="294"/>
      <c r="L6" s="195">
        <v>9654653.2100000009</v>
      </c>
      <c r="M6" s="195">
        <v>8503534.3499999996</v>
      </c>
      <c r="N6" s="195">
        <v>5059288.1500000004</v>
      </c>
      <c r="O6" s="195">
        <v>13098899.41</v>
      </c>
      <c r="P6" s="195"/>
    </row>
    <row r="7" spans="1:16" ht="9.9" customHeight="1" x14ac:dyDescent="0.3">
      <c r="A7" s="204" t="s">
        <v>340</v>
      </c>
      <c r="B7" s="291" t="s">
        <v>336</v>
      </c>
      <c r="C7" s="292"/>
      <c r="D7" s="292"/>
      <c r="E7" s="293" t="s">
        <v>339</v>
      </c>
      <c r="F7" s="294"/>
      <c r="G7" s="294"/>
      <c r="H7" s="294"/>
      <c r="I7" s="294"/>
      <c r="J7" s="294"/>
      <c r="K7" s="294"/>
      <c r="L7" s="195">
        <v>9654653.2100000009</v>
      </c>
      <c r="M7" s="195">
        <v>8503534.3499999996</v>
      </c>
      <c r="N7" s="195">
        <v>5059288.1500000004</v>
      </c>
      <c r="O7" s="195">
        <v>13098899.41</v>
      </c>
      <c r="P7" s="195"/>
    </row>
    <row r="8" spans="1:16" ht="9.9" customHeight="1" x14ac:dyDescent="0.3">
      <c r="A8" s="204" t="s">
        <v>341</v>
      </c>
      <c r="B8" s="291" t="s">
        <v>336</v>
      </c>
      <c r="C8" s="292"/>
      <c r="D8" s="292"/>
      <c r="E8" s="292"/>
      <c r="F8" s="293" t="s">
        <v>342</v>
      </c>
      <c r="G8" s="294"/>
      <c r="H8" s="294"/>
      <c r="I8" s="294"/>
      <c r="J8" s="294"/>
      <c r="K8" s="294"/>
      <c r="L8" s="195">
        <v>6000</v>
      </c>
      <c r="M8" s="195">
        <v>2753.47</v>
      </c>
      <c r="N8" s="195">
        <v>2753.47</v>
      </c>
      <c r="O8" s="195">
        <v>6000</v>
      </c>
      <c r="P8" s="195"/>
    </row>
    <row r="9" spans="1:16" ht="9.9" customHeight="1" x14ac:dyDescent="0.3">
      <c r="A9" s="203" t="s">
        <v>343</v>
      </c>
      <c r="B9" s="291" t="s">
        <v>336</v>
      </c>
      <c r="C9" s="292"/>
      <c r="D9" s="292"/>
      <c r="E9" s="292"/>
      <c r="F9" s="292"/>
      <c r="G9" s="295" t="s">
        <v>344</v>
      </c>
      <c r="H9" s="296"/>
      <c r="I9" s="296"/>
      <c r="J9" s="296"/>
      <c r="K9" s="296"/>
      <c r="L9" s="196">
        <v>5000</v>
      </c>
      <c r="M9" s="196">
        <v>2753.47</v>
      </c>
      <c r="N9" s="196">
        <v>2753.47</v>
      </c>
      <c r="O9" s="196">
        <v>5000</v>
      </c>
      <c r="P9" s="196"/>
    </row>
    <row r="10" spans="1:16" ht="9.9" customHeight="1" x14ac:dyDescent="0.3">
      <c r="A10" s="203" t="s">
        <v>345</v>
      </c>
      <c r="B10" s="291" t="s">
        <v>336</v>
      </c>
      <c r="C10" s="292"/>
      <c r="D10" s="292"/>
      <c r="E10" s="292"/>
      <c r="F10" s="292"/>
      <c r="G10" s="295" t="s">
        <v>346</v>
      </c>
      <c r="H10" s="296"/>
      <c r="I10" s="296"/>
      <c r="J10" s="296"/>
      <c r="K10" s="296"/>
      <c r="L10" s="196">
        <v>1000</v>
      </c>
      <c r="M10" s="196">
        <v>0</v>
      </c>
      <c r="N10" s="196">
        <v>0</v>
      </c>
      <c r="O10" s="196">
        <v>1000</v>
      </c>
      <c r="P10" s="196"/>
    </row>
    <row r="11" spans="1:16" ht="9.9" customHeight="1" x14ac:dyDescent="0.3">
      <c r="A11" s="116" t="s">
        <v>336</v>
      </c>
      <c r="B11" s="291" t="s">
        <v>336</v>
      </c>
      <c r="C11" s="292"/>
      <c r="D11" s="292"/>
      <c r="E11" s="292"/>
      <c r="F11" s="292"/>
      <c r="G11" s="117" t="s">
        <v>336</v>
      </c>
      <c r="H11" s="118"/>
      <c r="I11" s="118"/>
      <c r="J11" s="118"/>
      <c r="K11" s="118"/>
      <c r="L11" s="197"/>
      <c r="M11" s="197"/>
      <c r="N11" s="197"/>
      <c r="O11" s="197"/>
      <c r="P11" s="197"/>
    </row>
    <row r="12" spans="1:16" ht="9.9" customHeight="1" x14ac:dyDescent="0.3">
      <c r="A12" s="204" t="s">
        <v>347</v>
      </c>
      <c r="B12" s="291" t="s">
        <v>336</v>
      </c>
      <c r="C12" s="292"/>
      <c r="D12" s="292"/>
      <c r="E12" s="292"/>
      <c r="F12" s="293" t="s">
        <v>348</v>
      </c>
      <c r="G12" s="294"/>
      <c r="H12" s="294"/>
      <c r="I12" s="294"/>
      <c r="J12" s="294"/>
      <c r="K12" s="294"/>
      <c r="L12" s="195">
        <v>163939.71</v>
      </c>
      <c r="M12" s="195">
        <v>2878076.43</v>
      </c>
      <c r="N12" s="195">
        <v>1741719.14</v>
      </c>
      <c r="O12" s="195">
        <v>1300297</v>
      </c>
      <c r="P12" s="195"/>
    </row>
    <row r="13" spans="1:16" ht="9.9" customHeight="1" x14ac:dyDescent="0.3">
      <c r="A13" s="203" t="s">
        <v>349</v>
      </c>
      <c r="B13" s="291" t="s">
        <v>336</v>
      </c>
      <c r="C13" s="292"/>
      <c r="D13" s="292"/>
      <c r="E13" s="292"/>
      <c r="F13" s="292"/>
      <c r="G13" s="295" t="s">
        <v>350</v>
      </c>
      <c r="H13" s="296"/>
      <c r="I13" s="296"/>
      <c r="J13" s="296"/>
      <c r="K13" s="296"/>
      <c r="L13" s="196">
        <v>156053.44</v>
      </c>
      <c r="M13" s="196">
        <v>2843305.93</v>
      </c>
      <c r="N13" s="196">
        <v>1699359.37</v>
      </c>
      <c r="O13" s="196">
        <v>1300000</v>
      </c>
      <c r="P13" s="196"/>
    </row>
    <row r="14" spans="1:16" ht="9.9" customHeight="1" x14ac:dyDescent="0.3">
      <c r="A14" s="203" t="s">
        <v>351</v>
      </c>
      <c r="B14" s="291" t="s">
        <v>336</v>
      </c>
      <c r="C14" s="292"/>
      <c r="D14" s="292"/>
      <c r="E14" s="292"/>
      <c r="F14" s="292"/>
      <c r="G14" s="295" t="s">
        <v>352</v>
      </c>
      <c r="H14" s="296"/>
      <c r="I14" s="296"/>
      <c r="J14" s="296"/>
      <c r="K14" s="296"/>
      <c r="L14" s="196">
        <v>4.42</v>
      </c>
      <c r="M14" s="196">
        <v>0</v>
      </c>
      <c r="N14" s="196">
        <v>0</v>
      </c>
      <c r="O14" s="196">
        <v>4.42</v>
      </c>
      <c r="P14" s="196"/>
    </row>
    <row r="15" spans="1:16" ht="9.9" customHeight="1" x14ac:dyDescent="0.3">
      <c r="A15" s="203" t="s">
        <v>353</v>
      </c>
      <c r="B15" s="291" t="s">
        <v>336</v>
      </c>
      <c r="C15" s="292"/>
      <c r="D15" s="292"/>
      <c r="E15" s="292"/>
      <c r="F15" s="292"/>
      <c r="G15" s="295" t="s">
        <v>354</v>
      </c>
      <c r="H15" s="296"/>
      <c r="I15" s="296"/>
      <c r="J15" s="296"/>
      <c r="K15" s="296"/>
      <c r="L15" s="196">
        <v>85.16</v>
      </c>
      <c r="M15" s="196">
        <v>18957.419999999998</v>
      </c>
      <c r="N15" s="196">
        <v>18750</v>
      </c>
      <c r="O15" s="196">
        <v>292.58</v>
      </c>
      <c r="P15" s="196"/>
    </row>
    <row r="16" spans="1:16" ht="9.9" customHeight="1" x14ac:dyDescent="0.3">
      <c r="A16" s="203" t="s">
        <v>355</v>
      </c>
      <c r="B16" s="291" t="s">
        <v>336</v>
      </c>
      <c r="C16" s="292"/>
      <c r="D16" s="292"/>
      <c r="E16" s="292"/>
      <c r="F16" s="292"/>
      <c r="G16" s="295" t="s">
        <v>356</v>
      </c>
      <c r="H16" s="296"/>
      <c r="I16" s="296"/>
      <c r="J16" s="296"/>
      <c r="K16" s="296"/>
      <c r="L16" s="196">
        <v>7796.69</v>
      </c>
      <c r="M16" s="196">
        <v>15813.08</v>
      </c>
      <c r="N16" s="196">
        <v>23609.77</v>
      </c>
      <c r="O16" s="196">
        <v>0</v>
      </c>
      <c r="P16" s="196"/>
    </row>
    <row r="17" spans="1:16" ht="9.9" customHeight="1" x14ac:dyDescent="0.3">
      <c r="A17" s="116" t="s">
        <v>336</v>
      </c>
      <c r="B17" s="291" t="s">
        <v>336</v>
      </c>
      <c r="C17" s="292"/>
      <c r="D17" s="292"/>
      <c r="E17" s="292"/>
      <c r="F17" s="292"/>
      <c r="G17" s="117" t="s">
        <v>336</v>
      </c>
      <c r="H17" s="118"/>
      <c r="I17" s="118"/>
      <c r="J17" s="118"/>
      <c r="K17" s="118"/>
      <c r="L17" s="197"/>
      <c r="M17" s="197"/>
      <c r="N17" s="197"/>
      <c r="O17" s="197"/>
      <c r="P17" s="197"/>
    </row>
    <row r="18" spans="1:16" ht="9.9" customHeight="1" x14ac:dyDescent="0.3">
      <c r="A18" s="204" t="s">
        <v>357</v>
      </c>
      <c r="B18" s="291" t="s">
        <v>336</v>
      </c>
      <c r="C18" s="292"/>
      <c r="D18" s="292"/>
      <c r="E18" s="292"/>
      <c r="F18" s="293" t="s">
        <v>358</v>
      </c>
      <c r="G18" s="294"/>
      <c r="H18" s="294"/>
      <c r="I18" s="294"/>
      <c r="J18" s="294"/>
      <c r="K18" s="294"/>
      <c r="L18" s="195">
        <v>0</v>
      </c>
      <c r="M18" s="195">
        <v>5302085.5999999996</v>
      </c>
      <c r="N18" s="195">
        <v>2431012.11</v>
      </c>
      <c r="O18" s="195">
        <v>2871073.49</v>
      </c>
      <c r="P18" s="195"/>
    </row>
    <row r="19" spans="1:16" ht="9.9" customHeight="1" x14ac:dyDescent="0.3">
      <c r="A19" s="203" t="s">
        <v>359</v>
      </c>
      <c r="B19" s="291" t="s">
        <v>336</v>
      </c>
      <c r="C19" s="292"/>
      <c r="D19" s="292"/>
      <c r="E19" s="292"/>
      <c r="F19" s="292"/>
      <c r="G19" s="295" t="s">
        <v>360</v>
      </c>
      <c r="H19" s="296"/>
      <c r="I19" s="296"/>
      <c r="J19" s="296"/>
      <c r="K19" s="296"/>
      <c r="L19" s="196">
        <v>0</v>
      </c>
      <c r="M19" s="196">
        <v>119938.62</v>
      </c>
      <c r="N19" s="196">
        <v>119938.62</v>
      </c>
      <c r="O19" s="196">
        <v>0</v>
      </c>
      <c r="P19" s="196"/>
    </row>
    <row r="20" spans="1:16" ht="9.9" customHeight="1" x14ac:dyDescent="0.3">
      <c r="A20" s="203" t="s">
        <v>361</v>
      </c>
      <c r="B20" s="291" t="s">
        <v>336</v>
      </c>
      <c r="C20" s="292"/>
      <c r="D20" s="292"/>
      <c r="E20" s="292"/>
      <c r="F20" s="292"/>
      <c r="G20" s="295" t="s">
        <v>362</v>
      </c>
      <c r="H20" s="296"/>
      <c r="I20" s="296"/>
      <c r="J20" s="296"/>
      <c r="K20" s="296"/>
      <c r="L20" s="196">
        <v>0</v>
      </c>
      <c r="M20" s="196">
        <v>2871073.49</v>
      </c>
      <c r="N20" s="196">
        <v>2311073.4900000002</v>
      </c>
      <c r="O20" s="196">
        <v>560000</v>
      </c>
      <c r="P20" s="196"/>
    </row>
    <row r="21" spans="1:16" ht="9.9" customHeight="1" x14ac:dyDescent="0.3">
      <c r="A21" s="203" t="s">
        <v>363</v>
      </c>
      <c r="B21" s="291" t="s">
        <v>336</v>
      </c>
      <c r="C21" s="292"/>
      <c r="D21" s="292"/>
      <c r="E21" s="292"/>
      <c r="F21" s="292"/>
      <c r="G21" s="295" t="s">
        <v>364</v>
      </c>
      <c r="H21" s="296"/>
      <c r="I21" s="296"/>
      <c r="J21" s="296"/>
      <c r="K21" s="296"/>
      <c r="L21" s="196">
        <v>0</v>
      </c>
      <c r="M21" s="196">
        <v>2311073.4900000002</v>
      </c>
      <c r="N21" s="196">
        <v>0</v>
      </c>
      <c r="O21" s="196">
        <v>2311073.4900000002</v>
      </c>
      <c r="P21" s="196"/>
    </row>
    <row r="22" spans="1:16" ht="9.9" customHeight="1" x14ac:dyDescent="0.3">
      <c r="A22" s="116" t="s">
        <v>336</v>
      </c>
      <c r="B22" s="291" t="s">
        <v>336</v>
      </c>
      <c r="C22" s="292"/>
      <c r="D22" s="292"/>
      <c r="E22" s="292"/>
      <c r="F22" s="292"/>
      <c r="G22" s="117" t="s">
        <v>336</v>
      </c>
      <c r="H22" s="118"/>
      <c r="I22" s="118"/>
      <c r="J22" s="118"/>
      <c r="K22" s="118"/>
      <c r="L22" s="197"/>
      <c r="M22" s="197"/>
      <c r="N22" s="197"/>
      <c r="O22" s="197"/>
      <c r="P22" s="197"/>
    </row>
    <row r="23" spans="1:16" ht="9.9" customHeight="1" x14ac:dyDescent="0.3">
      <c r="A23" s="204" t="s">
        <v>365</v>
      </c>
      <c r="B23" s="291" t="s">
        <v>336</v>
      </c>
      <c r="C23" s="292"/>
      <c r="D23" s="292"/>
      <c r="E23" s="292"/>
      <c r="F23" s="293" t="s">
        <v>366</v>
      </c>
      <c r="G23" s="294"/>
      <c r="H23" s="294"/>
      <c r="I23" s="294"/>
      <c r="J23" s="294"/>
      <c r="K23" s="294"/>
      <c r="L23" s="195">
        <v>8984811.8100000005</v>
      </c>
      <c r="M23" s="195">
        <v>319212.89</v>
      </c>
      <c r="N23" s="195">
        <v>762953.4</v>
      </c>
      <c r="O23" s="195">
        <v>8541071.3000000007</v>
      </c>
      <c r="P23" s="195"/>
    </row>
    <row r="24" spans="1:16" ht="9.9" customHeight="1" x14ac:dyDescent="0.3">
      <c r="A24" s="203" t="s">
        <v>367</v>
      </c>
      <c r="B24" s="291" t="s">
        <v>336</v>
      </c>
      <c r="C24" s="292"/>
      <c r="D24" s="292"/>
      <c r="E24" s="292"/>
      <c r="F24" s="292"/>
      <c r="G24" s="295" t="s">
        <v>368</v>
      </c>
      <c r="H24" s="296"/>
      <c r="I24" s="296"/>
      <c r="J24" s="296"/>
      <c r="K24" s="296"/>
      <c r="L24" s="196">
        <v>1761370.94</v>
      </c>
      <c r="M24" s="196">
        <v>272385.15000000002</v>
      </c>
      <c r="N24" s="196">
        <v>751780.25</v>
      </c>
      <c r="O24" s="196">
        <v>1281975.8400000001</v>
      </c>
      <c r="P24" s="196"/>
    </row>
    <row r="25" spans="1:16" ht="9.9" customHeight="1" x14ac:dyDescent="0.3">
      <c r="A25" s="203" t="s">
        <v>369</v>
      </c>
      <c r="B25" s="291" t="s">
        <v>336</v>
      </c>
      <c r="C25" s="292"/>
      <c r="D25" s="292"/>
      <c r="E25" s="292"/>
      <c r="F25" s="292"/>
      <c r="G25" s="295" t="s">
        <v>370</v>
      </c>
      <c r="H25" s="296"/>
      <c r="I25" s="296"/>
      <c r="J25" s="296"/>
      <c r="K25" s="296"/>
      <c r="L25" s="196">
        <v>929839.06</v>
      </c>
      <c r="M25" s="196">
        <v>9608.26</v>
      </c>
      <c r="N25" s="196">
        <v>11173.15</v>
      </c>
      <c r="O25" s="196">
        <v>928274.17</v>
      </c>
      <c r="P25" s="196"/>
    </row>
    <row r="26" spans="1:16" ht="9.9" customHeight="1" x14ac:dyDescent="0.3">
      <c r="A26" s="203" t="s">
        <v>371</v>
      </c>
      <c r="B26" s="291" t="s">
        <v>336</v>
      </c>
      <c r="C26" s="292"/>
      <c r="D26" s="292"/>
      <c r="E26" s="292"/>
      <c r="F26" s="292"/>
      <c r="G26" s="295" t="s">
        <v>372</v>
      </c>
      <c r="H26" s="296"/>
      <c r="I26" s="296"/>
      <c r="J26" s="296"/>
      <c r="K26" s="296"/>
      <c r="L26" s="196">
        <v>5679137.04</v>
      </c>
      <c r="M26" s="196">
        <v>35811.360000000001</v>
      </c>
      <c r="N26" s="196">
        <v>0</v>
      </c>
      <c r="O26" s="196">
        <v>5714948.4000000004</v>
      </c>
      <c r="P26" s="196"/>
    </row>
    <row r="27" spans="1:16" ht="9.9" customHeight="1" x14ac:dyDescent="0.3">
      <c r="A27" s="203" t="s">
        <v>373</v>
      </c>
      <c r="B27" s="291" t="s">
        <v>336</v>
      </c>
      <c r="C27" s="292"/>
      <c r="D27" s="292"/>
      <c r="E27" s="292"/>
      <c r="F27" s="292"/>
      <c r="G27" s="295" t="s">
        <v>374</v>
      </c>
      <c r="H27" s="296"/>
      <c r="I27" s="296"/>
      <c r="J27" s="296"/>
      <c r="K27" s="296"/>
      <c r="L27" s="196">
        <v>614464.77</v>
      </c>
      <c r="M27" s="196">
        <v>1408.12</v>
      </c>
      <c r="N27" s="196">
        <v>0</v>
      </c>
      <c r="O27" s="196">
        <v>615872.89</v>
      </c>
      <c r="P27" s="196"/>
    </row>
    <row r="28" spans="1:16" ht="9.9" customHeight="1" x14ac:dyDescent="0.3">
      <c r="A28" s="116" t="s">
        <v>336</v>
      </c>
      <c r="B28" s="291" t="s">
        <v>336</v>
      </c>
      <c r="C28" s="292"/>
      <c r="D28" s="292"/>
      <c r="E28" s="292"/>
      <c r="F28" s="292"/>
      <c r="G28" s="117" t="s">
        <v>336</v>
      </c>
      <c r="H28" s="118"/>
      <c r="I28" s="118"/>
      <c r="J28" s="118"/>
      <c r="K28" s="118"/>
      <c r="L28" s="197"/>
      <c r="M28" s="197"/>
      <c r="N28" s="197"/>
      <c r="O28" s="197"/>
      <c r="P28" s="197"/>
    </row>
    <row r="29" spans="1:16" ht="9.9" customHeight="1" x14ac:dyDescent="0.3">
      <c r="A29" s="204" t="s">
        <v>375</v>
      </c>
      <c r="B29" s="291" t="s">
        <v>336</v>
      </c>
      <c r="C29" s="292"/>
      <c r="D29" s="292"/>
      <c r="E29" s="292"/>
      <c r="F29" s="293" t="s">
        <v>376</v>
      </c>
      <c r="G29" s="294"/>
      <c r="H29" s="294"/>
      <c r="I29" s="294"/>
      <c r="J29" s="294"/>
      <c r="K29" s="294"/>
      <c r="L29" s="195">
        <v>499901.69</v>
      </c>
      <c r="M29" s="195">
        <v>528.54</v>
      </c>
      <c r="N29" s="195">
        <v>119972.61</v>
      </c>
      <c r="O29" s="195">
        <v>380457.62</v>
      </c>
      <c r="P29" s="195"/>
    </row>
    <row r="30" spans="1:16" ht="9.9" customHeight="1" x14ac:dyDescent="0.3">
      <c r="A30" s="203" t="s">
        <v>377</v>
      </c>
      <c r="B30" s="291" t="s">
        <v>336</v>
      </c>
      <c r="C30" s="292"/>
      <c r="D30" s="292"/>
      <c r="E30" s="292"/>
      <c r="F30" s="292"/>
      <c r="G30" s="295" t="s">
        <v>378</v>
      </c>
      <c r="H30" s="296"/>
      <c r="I30" s="296"/>
      <c r="J30" s="296"/>
      <c r="K30" s="296"/>
      <c r="L30" s="196">
        <v>499901.69</v>
      </c>
      <c r="M30" s="196">
        <v>528.54</v>
      </c>
      <c r="N30" s="196">
        <v>119972.61</v>
      </c>
      <c r="O30" s="196">
        <v>380457.62</v>
      </c>
      <c r="P30" s="196"/>
    </row>
    <row r="31" spans="1:16" ht="9.9" customHeight="1" x14ac:dyDescent="0.3">
      <c r="A31" s="116" t="s">
        <v>336</v>
      </c>
      <c r="B31" s="291" t="s">
        <v>336</v>
      </c>
      <c r="C31" s="292"/>
      <c r="D31" s="292"/>
      <c r="E31" s="292"/>
      <c r="F31" s="292"/>
      <c r="G31" s="117" t="s">
        <v>336</v>
      </c>
      <c r="H31" s="118"/>
      <c r="I31" s="118"/>
      <c r="J31" s="118"/>
      <c r="K31" s="118"/>
      <c r="L31" s="197"/>
      <c r="M31" s="197"/>
      <c r="N31" s="197"/>
      <c r="O31" s="197"/>
      <c r="P31" s="197"/>
    </row>
    <row r="32" spans="1:16" ht="9.9" customHeight="1" x14ac:dyDescent="0.3">
      <c r="A32" s="204" t="s">
        <v>379</v>
      </c>
      <c r="B32" s="291" t="s">
        <v>336</v>
      </c>
      <c r="C32" s="292"/>
      <c r="D32" s="292"/>
      <c r="E32" s="292"/>
      <c r="F32" s="293" t="s">
        <v>380</v>
      </c>
      <c r="G32" s="294"/>
      <c r="H32" s="294"/>
      <c r="I32" s="294"/>
      <c r="J32" s="294"/>
      <c r="K32" s="294"/>
      <c r="L32" s="195">
        <v>0</v>
      </c>
      <c r="M32" s="195">
        <v>877.42</v>
      </c>
      <c r="N32" s="195">
        <v>877.42</v>
      </c>
      <c r="O32" s="195">
        <v>0</v>
      </c>
      <c r="P32" s="195"/>
    </row>
    <row r="33" spans="1:16" ht="9.9" customHeight="1" x14ac:dyDescent="0.3">
      <c r="A33" s="203" t="s">
        <v>381</v>
      </c>
      <c r="B33" s="291" t="s">
        <v>336</v>
      </c>
      <c r="C33" s="292"/>
      <c r="D33" s="292"/>
      <c r="E33" s="292"/>
      <c r="F33" s="292"/>
      <c r="G33" s="295" t="s">
        <v>382</v>
      </c>
      <c r="H33" s="296"/>
      <c r="I33" s="296"/>
      <c r="J33" s="296"/>
      <c r="K33" s="296"/>
      <c r="L33" s="196">
        <v>0</v>
      </c>
      <c r="M33" s="196">
        <v>877.42</v>
      </c>
      <c r="N33" s="196">
        <v>877.42</v>
      </c>
      <c r="O33" s="196">
        <v>0</v>
      </c>
      <c r="P33" s="196"/>
    </row>
    <row r="34" spans="1:16" ht="9.9" customHeight="1" x14ac:dyDescent="0.3">
      <c r="A34" s="116" t="s">
        <v>336</v>
      </c>
      <c r="B34" s="291" t="s">
        <v>336</v>
      </c>
      <c r="C34" s="292"/>
      <c r="D34" s="292"/>
      <c r="E34" s="292"/>
      <c r="F34" s="292"/>
      <c r="G34" s="117" t="s">
        <v>336</v>
      </c>
      <c r="H34" s="118"/>
      <c r="I34" s="118"/>
      <c r="J34" s="118"/>
      <c r="K34" s="118"/>
      <c r="L34" s="197"/>
      <c r="M34" s="197"/>
      <c r="N34" s="197"/>
      <c r="O34" s="197"/>
      <c r="P34" s="197"/>
    </row>
    <row r="35" spans="1:16" ht="9.9" customHeight="1" x14ac:dyDescent="0.3">
      <c r="A35" s="204" t="s">
        <v>383</v>
      </c>
      <c r="B35" s="291" t="s">
        <v>336</v>
      </c>
      <c r="C35" s="292"/>
      <c r="D35" s="293" t="s">
        <v>384</v>
      </c>
      <c r="E35" s="294"/>
      <c r="F35" s="294"/>
      <c r="G35" s="294"/>
      <c r="H35" s="294"/>
      <c r="I35" s="294"/>
      <c r="J35" s="294"/>
      <c r="K35" s="294"/>
      <c r="L35" s="195">
        <v>134793.18</v>
      </c>
      <c r="M35" s="195">
        <v>121936.57</v>
      </c>
      <c r="N35" s="195">
        <v>246117.27</v>
      </c>
      <c r="O35" s="195">
        <v>10612.48</v>
      </c>
      <c r="P35" s="195"/>
    </row>
    <row r="36" spans="1:16" ht="9.9" customHeight="1" x14ac:dyDescent="0.3">
      <c r="A36" s="204" t="s">
        <v>385</v>
      </c>
      <c r="B36" s="291" t="s">
        <v>336</v>
      </c>
      <c r="C36" s="292"/>
      <c r="D36" s="292"/>
      <c r="E36" s="293" t="s">
        <v>386</v>
      </c>
      <c r="F36" s="294"/>
      <c r="G36" s="294"/>
      <c r="H36" s="294"/>
      <c r="I36" s="294"/>
      <c r="J36" s="294"/>
      <c r="K36" s="294"/>
      <c r="L36" s="195">
        <v>2247.6999999999998</v>
      </c>
      <c r="M36" s="195">
        <v>14364.67</v>
      </c>
      <c r="N36" s="195">
        <v>15814.7</v>
      </c>
      <c r="O36" s="195">
        <v>797.67</v>
      </c>
      <c r="P36" s="195"/>
    </row>
    <row r="37" spans="1:16" ht="9.9" customHeight="1" x14ac:dyDescent="0.3">
      <c r="A37" s="204" t="s">
        <v>387</v>
      </c>
      <c r="B37" s="291" t="s">
        <v>336</v>
      </c>
      <c r="C37" s="292"/>
      <c r="D37" s="292"/>
      <c r="E37" s="292"/>
      <c r="F37" s="293" t="s">
        <v>388</v>
      </c>
      <c r="G37" s="294"/>
      <c r="H37" s="294"/>
      <c r="I37" s="294"/>
      <c r="J37" s="294"/>
      <c r="K37" s="294"/>
      <c r="L37" s="195">
        <v>2247.6999999999998</v>
      </c>
      <c r="M37" s="195">
        <v>14364.67</v>
      </c>
      <c r="N37" s="195">
        <v>15814.7</v>
      </c>
      <c r="O37" s="195">
        <v>797.67</v>
      </c>
      <c r="P37" s="195"/>
    </row>
    <row r="38" spans="1:16" ht="9.9" customHeight="1" x14ac:dyDescent="0.3">
      <c r="A38" s="203" t="s">
        <v>389</v>
      </c>
      <c r="B38" s="291" t="s">
        <v>336</v>
      </c>
      <c r="C38" s="292"/>
      <c r="D38" s="292"/>
      <c r="E38" s="292"/>
      <c r="F38" s="292"/>
      <c r="G38" s="295" t="s">
        <v>390</v>
      </c>
      <c r="H38" s="296"/>
      <c r="I38" s="296"/>
      <c r="J38" s="296"/>
      <c r="K38" s="296"/>
      <c r="L38" s="196">
        <v>1395</v>
      </c>
      <c r="M38" s="196">
        <v>13530</v>
      </c>
      <c r="N38" s="196">
        <v>14925</v>
      </c>
      <c r="O38" s="196">
        <v>0</v>
      </c>
      <c r="P38" s="196"/>
    </row>
    <row r="39" spans="1:16" ht="9.9" customHeight="1" x14ac:dyDescent="0.3">
      <c r="A39" s="203" t="s">
        <v>391</v>
      </c>
      <c r="B39" s="291" t="s">
        <v>336</v>
      </c>
      <c r="C39" s="292"/>
      <c r="D39" s="292"/>
      <c r="E39" s="292"/>
      <c r="F39" s="292"/>
      <c r="G39" s="295" t="s">
        <v>392</v>
      </c>
      <c r="H39" s="296"/>
      <c r="I39" s="296"/>
      <c r="J39" s="296"/>
      <c r="K39" s="296"/>
      <c r="L39" s="196">
        <v>500</v>
      </c>
      <c r="M39" s="196">
        <v>500</v>
      </c>
      <c r="N39" s="196">
        <v>500</v>
      </c>
      <c r="O39" s="196">
        <v>500</v>
      </c>
      <c r="P39" s="196"/>
    </row>
    <row r="40" spans="1:16" ht="9.9" customHeight="1" x14ac:dyDescent="0.3">
      <c r="A40" s="203" t="s">
        <v>393</v>
      </c>
      <c r="B40" s="291" t="s">
        <v>336</v>
      </c>
      <c r="C40" s="292"/>
      <c r="D40" s="292"/>
      <c r="E40" s="292"/>
      <c r="F40" s="292"/>
      <c r="G40" s="295" t="s">
        <v>394</v>
      </c>
      <c r="H40" s="296"/>
      <c r="I40" s="296"/>
      <c r="J40" s="296"/>
      <c r="K40" s="296"/>
      <c r="L40" s="196">
        <v>352.7</v>
      </c>
      <c r="M40" s="196">
        <v>334.67</v>
      </c>
      <c r="N40" s="196">
        <v>389.7</v>
      </c>
      <c r="O40" s="196">
        <v>297.67</v>
      </c>
      <c r="P40" s="196"/>
    </row>
    <row r="41" spans="1:16" ht="9.9" customHeight="1" x14ac:dyDescent="0.3">
      <c r="A41" s="116" t="s">
        <v>336</v>
      </c>
      <c r="B41" s="291" t="s">
        <v>336</v>
      </c>
      <c r="C41" s="292"/>
      <c r="D41" s="292"/>
      <c r="E41" s="292"/>
      <c r="F41" s="292"/>
      <c r="G41" s="117" t="s">
        <v>336</v>
      </c>
      <c r="H41" s="118"/>
      <c r="I41" s="118"/>
      <c r="J41" s="118"/>
      <c r="K41" s="118"/>
      <c r="L41" s="197"/>
      <c r="M41" s="197"/>
      <c r="N41" s="197"/>
      <c r="O41" s="197"/>
      <c r="P41" s="197"/>
    </row>
    <row r="42" spans="1:16" ht="9.9" customHeight="1" x14ac:dyDescent="0.3">
      <c r="A42" s="204" t="s">
        <v>395</v>
      </c>
      <c r="B42" s="291" t="s">
        <v>336</v>
      </c>
      <c r="C42" s="292"/>
      <c r="D42" s="292"/>
      <c r="E42" s="293" t="s">
        <v>396</v>
      </c>
      <c r="F42" s="294"/>
      <c r="G42" s="294"/>
      <c r="H42" s="294"/>
      <c r="I42" s="294"/>
      <c r="J42" s="294"/>
      <c r="K42" s="294"/>
      <c r="L42" s="195">
        <v>128833.83</v>
      </c>
      <c r="M42" s="195">
        <v>104293.77</v>
      </c>
      <c r="N42" s="195">
        <v>226590.92</v>
      </c>
      <c r="O42" s="195">
        <v>6536.68</v>
      </c>
      <c r="P42" s="195"/>
    </row>
    <row r="43" spans="1:16" ht="9.9" customHeight="1" x14ac:dyDescent="0.3">
      <c r="A43" s="204" t="s">
        <v>397</v>
      </c>
      <c r="B43" s="291" t="s">
        <v>336</v>
      </c>
      <c r="C43" s="292"/>
      <c r="D43" s="292"/>
      <c r="E43" s="292"/>
      <c r="F43" s="293" t="s">
        <v>396</v>
      </c>
      <c r="G43" s="294"/>
      <c r="H43" s="294"/>
      <c r="I43" s="294"/>
      <c r="J43" s="294"/>
      <c r="K43" s="294"/>
      <c r="L43" s="195">
        <v>128833.83</v>
      </c>
      <c r="M43" s="195">
        <v>104293.77</v>
      </c>
      <c r="N43" s="195">
        <v>226590.92</v>
      </c>
      <c r="O43" s="195">
        <v>6536.68</v>
      </c>
      <c r="P43" s="195"/>
    </row>
    <row r="44" spans="1:16" ht="9.9" customHeight="1" x14ac:dyDescent="0.3">
      <c r="A44" s="203" t="s">
        <v>398</v>
      </c>
      <c r="B44" s="291" t="s">
        <v>336</v>
      </c>
      <c r="C44" s="292"/>
      <c r="D44" s="292"/>
      <c r="E44" s="292"/>
      <c r="F44" s="292"/>
      <c r="G44" s="295" t="s">
        <v>399</v>
      </c>
      <c r="H44" s="296"/>
      <c r="I44" s="296"/>
      <c r="J44" s="296"/>
      <c r="K44" s="296"/>
      <c r="L44" s="196">
        <v>2618.67</v>
      </c>
      <c r="M44" s="196">
        <v>11983.88</v>
      </c>
      <c r="N44" s="196">
        <v>8065.87</v>
      </c>
      <c r="O44" s="196">
        <v>6536.68</v>
      </c>
      <c r="P44" s="196"/>
    </row>
    <row r="45" spans="1:16" ht="9.9" customHeight="1" x14ac:dyDescent="0.3">
      <c r="A45" s="203" t="s">
        <v>400</v>
      </c>
      <c r="B45" s="291" t="s">
        <v>336</v>
      </c>
      <c r="C45" s="292"/>
      <c r="D45" s="292"/>
      <c r="E45" s="292"/>
      <c r="F45" s="292"/>
      <c r="G45" s="295" t="s">
        <v>401</v>
      </c>
      <c r="H45" s="296"/>
      <c r="I45" s="296"/>
      <c r="J45" s="296"/>
      <c r="K45" s="296"/>
      <c r="L45" s="196">
        <v>126215.16</v>
      </c>
      <c r="M45" s="196">
        <v>89456.34</v>
      </c>
      <c r="N45" s="196">
        <v>215671.5</v>
      </c>
      <c r="O45" s="196">
        <v>0</v>
      </c>
      <c r="P45" s="196"/>
    </row>
    <row r="46" spans="1:16" ht="9.9" customHeight="1" x14ac:dyDescent="0.3">
      <c r="A46" s="203" t="s">
        <v>402</v>
      </c>
      <c r="B46" s="291" t="s">
        <v>336</v>
      </c>
      <c r="C46" s="292"/>
      <c r="D46" s="292"/>
      <c r="E46" s="292"/>
      <c r="F46" s="292"/>
      <c r="G46" s="295" t="s">
        <v>403</v>
      </c>
      <c r="H46" s="296"/>
      <c r="I46" s="296"/>
      <c r="J46" s="296"/>
      <c r="K46" s="296"/>
      <c r="L46" s="196">
        <v>0</v>
      </c>
      <c r="M46" s="196">
        <v>2853.55</v>
      </c>
      <c r="N46" s="196">
        <v>2853.55</v>
      </c>
      <c r="O46" s="196">
        <v>0</v>
      </c>
      <c r="P46" s="196"/>
    </row>
    <row r="47" spans="1:16" ht="9.9" customHeight="1" x14ac:dyDescent="0.3">
      <c r="A47" s="116" t="s">
        <v>336</v>
      </c>
      <c r="B47" s="291" t="s">
        <v>336</v>
      </c>
      <c r="C47" s="292"/>
      <c r="D47" s="292"/>
      <c r="E47" s="292"/>
      <c r="F47" s="292"/>
      <c r="G47" s="117" t="s">
        <v>336</v>
      </c>
      <c r="H47" s="118"/>
      <c r="I47" s="118"/>
      <c r="J47" s="118"/>
      <c r="K47" s="118"/>
      <c r="L47" s="197"/>
      <c r="M47" s="197"/>
      <c r="N47" s="197"/>
      <c r="O47" s="197"/>
      <c r="P47" s="197"/>
    </row>
    <row r="48" spans="1:16" ht="9.9" customHeight="1" x14ac:dyDescent="0.3">
      <c r="A48" s="204" t="s">
        <v>404</v>
      </c>
      <c r="B48" s="291" t="s">
        <v>336</v>
      </c>
      <c r="C48" s="292"/>
      <c r="D48" s="292"/>
      <c r="E48" s="293" t="s">
        <v>405</v>
      </c>
      <c r="F48" s="294"/>
      <c r="G48" s="294"/>
      <c r="H48" s="294"/>
      <c r="I48" s="294"/>
      <c r="J48" s="294"/>
      <c r="K48" s="294"/>
      <c r="L48" s="195">
        <v>3711.65</v>
      </c>
      <c r="M48" s="195">
        <v>3278.13</v>
      </c>
      <c r="N48" s="195">
        <v>3711.65</v>
      </c>
      <c r="O48" s="195">
        <v>3278.13</v>
      </c>
      <c r="P48" s="195"/>
    </row>
    <row r="49" spans="1:16" ht="9.9" customHeight="1" x14ac:dyDescent="0.3">
      <c r="A49" s="204" t="s">
        <v>406</v>
      </c>
      <c r="B49" s="291" t="s">
        <v>336</v>
      </c>
      <c r="C49" s="292"/>
      <c r="D49" s="292"/>
      <c r="E49" s="292"/>
      <c r="F49" s="293" t="s">
        <v>405</v>
      </c>
      <c r="G49" s="294"/>
      <c r="H49" s="294"/>
      <c r="I49" s="294"/>
      <c r="J49" s="294"/>
      <c r="K49" s="294"/>
      <c r="L49" s="195">
        <v>3711.65</v>
      </c>
      <c r="M49" s="195">
        <v>3278.13</v>
      </c>
      <c r="N49" s="195">
        <v>3711.65</v>
      </c>
      <c r="O49" s="195">
        <v>3278.13</v>
      </c>
      <c r="P49" s="195"/>
    </row>
    <row r="50" spans="1:16" ht="9.9" customHeight="1" x14ac:dyDescent="0.3">
      <c r="A50" s="203" t="s">
        <v>407</v>
      </c>
      <c r="B50" s="291" t="s">
        <v>336</v>
      </c>
      <c r="C50" s="292"/>
      <c r="D50" s="292"/>
      <c r="E50" s="292"/>
      <c r="F50" s="292"/>
      <c r="G50" s="295" t="s">
        <v>408</v>
      </c>
      <c r="H50" s="296"/>
      <c r="I50" s="296"/>
      <c r="J50" s="296"/>
      <c r="K50" s="296"/>
      <c r="L50" s="196">
        <v>3711.65</v>
      </c>
      <c r="M50" s="196">
        <v>3278.13</v>
      </c>
      <c r="N50" s="196">
        <v>3711.65</v>
      </c>
      <c r="O50" s="196">
        <v>3278.13</v>
      </c>
      <c r="P50" s="196"/>
    </row>
    <row r="51" spans="1:16" ht="9.9" customHeight="1" x14ac:dyDescent="0.3">
      <c r="A51" s="116" t="s">
        <v>336</v>
      </c>
      <c r="B51" s="291" t="s">
        <v>336</v>
      </c>
      <c r="C51" s="292"/>
      <c r="D51" s="292"/>
      <c r="E51" s="292"/>
      <c r="F51" s="292"/>
      <c r="G51" s="117" t="s">
        <v>336</v>
      </c>
      <c r="H51" s="118"/>
      <c r="I51" s="118"/>
      <c r="J51" s="118"/>
      <c r="K51" s="118"/>
      <c r="L51" s="197"/>
      <c r="M51" s="197"/>
      <c r="N51" s="197"/>
      <c r="O51" s="197"/>
      <c r="P51" s="197"/>
    </row>
    <row r="52" spans="1:16" ht="9.9" customHeight="1" x14ac:dyDescent="0.3">
      <c r="A52" s="204" t="s">
        <v>409</v>
      </c>
      <c r="B52" s="202" t="s">
        <v>336</v>
      </c>
      <c r="C52" s="293" t="s">
        <v>410</v>
      </c>
      <c r="D52" s="294"/>
      <c r="E52" s="294"/>
      <c r="F52" s="294"/>
      <c r="G52" s="294"/>
      <c r="H52" s="294"/>
      <c r="I52" s="294"/>
      <c r="J52" s="294"/>
      <c r="K52" s="294"/>
      <c r="L52" s="195">
        <v>13566178.199999999</v>
      </c>
      <c r="M52" s="195">
        <v>106390</v>
      </c>
      <c r="N52" s="195">
        <v>214724.69</v>
      </c>
      <c r="O52" s="195">
        <v>13457843.51</v>
      </c>
      <c r="P52" s="195"/>
    </row>
    <row r="53" spans="1:16" ht="9.9" customHeight="1" x14ac:dyDescent="0.3">
      <c r="A53" s="204" t="s">
        <v>411</v>
      </c>
      <c r="B53" s="291" t="s">
        <v>336</v>
      </c>
      <c r="C53" s="292"/>
      <c r="D53" s="293" t="s">
        <v>412</v>
      </c>
      <c r="E53" s="294"/>
      <c r="F53" s="294"/>
      <c r="G53" s="294"/>
      <c r="H53" s="294"/>
      <c r="I53" s="294"/>
      <c r="J53" s="294"/>
      <c r="K53" s="294"/>
      <c r="L53" s="195">
        <v>27528.34</v>
      </c>
      <c r="M53" s="195">
        <v>0</v>
      </c>
      <c r="N53" s="195">
        <v>27528.34</v>
      </c>
      <c r="O53" s="195">
        <v>0</v>
      </c>
      <c r="P53" s="195"/>
    </row>
    <row r="54" spans="1:16" ht="9.9" customHeight="1" x14ac:dyDescent="0.3">
      <c r="A54" s="204" t="s">
        <v>413</v>
      </c>
      <c r="B54" s="291" t="s">
        <v>336</v>
      </c>
      <c r="C54" s="292"/>
      <c r="D54" s="292"/>
      <c r="E54" s="293" t="s">
        <v>414</v>
      </c>
      <c r="F54" s="294"/>
      <c r="G54" s="294"/>
      <c r="H54" s="294"/>
      <c r="I54" s="294"/>
      <c r="J54" s="294"/>
      <c r="K54" s="294"/>
      <c r="L54" s="195">
        <v>27528.34</v>
      </c>
      <c r="M54" s="195">
        <v>0</v>
      </c>
      <c r="N54" s="195">
        <v>27528.34</v>
      </c>
      <c r="O54" s="195">
        <v>0</v>
      </c>
      <c r="P54" s="195"/>
    </row>
    <row r="55" spans="1:16" ht="9.9" customHeight="1" x14ac:dyDescent="0.3">
      <c r="A55" s="204" t="s">
        <v>415</v>
      </c>
      <c r="B55" s="291" t="s">
        <v>336</v>
      </c>
      <c r="C55" s="292"/>
      <c r="D55" s="292"/>
      <c r="E55" s="292"/>
      <c r="F55" s="293" t="s">
        <v>414</v>
      </c>
      <c r="G55" s="294"/>
      <c r="H55" s="294"/>
      <c r="I55" s="294"/>
      <c r="J55" s="294"/>
      <c r="K55" s="294"/>
      <c r="L55" s="195">
        <v>27528.34</v>
      </c>
      <c r="M55" s="195">
        <v>0</v>
      </c>
      <c r="N55" s="195">
        <v>27528.34</v>
      </c>
      <c r="O55" s="195">
        <v>0</v>
      </c>
      <c r="P55" s="195"/>
    </row>
    <row r="56" spans="1:16" ht="9.9" customHeight="1" x14ac:dyDescent="0.3">
      <c r="A56" s="203" t="s">
        <v>416</v>
      </c>
      <c r="B56" s="291" t="s">
        <v>336</v>
      </c>
      <c r="C56" s="292"/>
      <c r="D56" s="292"/>
      <c r="E56" s="292"/>
      <c r="F56" s="292"/>
      <c r="G56" s="295" t="s">
        <v>417</v>
      </c>
      <c r="H56" s="296"/>
      <c r="I56" s="296"/>
      <c r="J56" s="296"/>
      <c r="K56" s="296"/>
      <c r="L56" s="196">
        <v>27528.34</v>
      </c>
      <c r="M56" s="196">
        <v>0</v>
      </c>
      <c r="N56" s="196">
        <v>27528.34</v>
      </c>
      <c r="O56" s="196">
        <v>0</v>
      </c>
      <c r="P56" s="196"/>
    </row>
    <row r="57" spans="1:16" ht="9.9" customHeight="1" x14ac:dyDescent="0.3">
      <c r="A57" s="116" t="s">
        <v>336</v>
      </c>
      <c r="B57" s="291" t="s">
        <v>336</v>
      </c>
      <c r="C57" s="292"/>
      <c r="D57" s="292"/>
      <c r="E57" s="292"/>
      <c r="F57" s="292"/>
      <c r="G57" s="117" t="s">
        <v>336</v>
      </c>
      <c r="H57" s="118"/>
      <c r="I57" s="118"/>
      <c r="J57" s="118"/>
      <c r="K57" s="118"/>
      <c r="L57" s="197"/>
      <c r="M57" s="197"/>
      <c r="N57" s="197"/>
      <c r="O57" s="197"/>
      <c r="P57" s="197"/>
    </row>
    <row r="58" spans="1:16" ht="9.9" customHeight="1" x14ac:dyDescent="0.3">
      <c r="A58" s="204" t="s">
        <v>418</v>
      </c>
      <c r="B58" s="291" t="s">
        <v>336</v>
      </c>
      <c r="C58" s="292"/>
      <c r="D58" s="293" t="s">
        <v>419</v>
      </c>
      <c r="E58" s="294"/>
      <c r="F58" s="294"/>
      <c r="G58" s="294"/>
      <c r="H58" s="294"/>
      <c r="I58" s="294"/>
      <c r="J58" s="294"/>
      <c r="K58" s="294"/>
      <c r="L58" s="195">
        <v>3884095.17</v>
      </c>
      <c r="M58" s="195">
        <v>106390</v>
      </c>
      <c r="N58" s="195">
        <v>187196.35</v>
      </c>
      <c r="O58" s="195">
        <v>3803288.82</v>
      </c>
      <c r="P58" s="195"/>
    </row>
    <row r="59" spans="1:16" ht="9.9" customHeight="1" x14ac:dyDescent="0.3">
      <c r="A59" s="204" t="s">
        <v>420</v>
      </c>
      <c r="B59" s="291" t="s">
        <v>336</v>
      </c>
      <c r="C59" s="292"/>
      <c r="D59" s="292"/>
      <c r="E59" s="293" t="s">
        <v>421</v>
      </c>
      <c r="F59" s="294"/>
      <c r="G59" s="294"/>
      <c r="H59" s="294"/>
      <c r="I59" s="294"/>
      <c r="J59" s="294"/>
      <c r="K59" s="294"/>
      <c r="L59" s="195">
        <v>30237381.25</v>
      </c>
      <c r="M59" s="195">
        <v>93810</v>
      </c>
      <c r="N59" s="195">
        <v>0</v>
      </c>
      <c r="O59" s="195">
        <v>30331191.25</v>
      </c>
      <c r="P59" s="195"/>
    </row>
    <row r="60" spans="1:16" ht="9.9" customHeight="1" x14ac:dyDescent="0.3">
      <c r="A60" s="204" t="s">
        <v>422</v>
      </c>
      <c r="B60" s="291" t="s">
        <v>336</v>
      </c>
      <c r="C60" s="292"/>
      <c r="D60" s="292"/>
      <c r="E60" s="292"/>
      <c r="F60" s="293" t="s">
        <v>421</v>
      </c>
      <c r="G60" s="294"/>
      <c r="H60" s="294"/>
      <c r="I60" s="294"/>
      <c r="J60" s="294"/>
      <c r="K60" s="294"/>
      <c r="L60" s="195">
        <v>30237381.25</v>
      </c>
      <c r="M60" s="195">
        <v>93810</v>
      </c>
      <c r="N60" s="195">
        <v>0</v>
      </c>
      <c r="O60" s="195">
        <v>30331191.25</v>
      </c>
      <c r="P60" s="195"/>
    </row>
    <row r="61" spans="1:16" ht="9.9" customHeight="1" x14ac:dyDescent="0.3">
      <c r="A61" s="203" t="s">
        <v>423</v>
      </c>
      <c r="B61" s="291" t="s">
        <v>336</v>
      </c>
      <c r="C61" s="292"/>
      <c r="D61" s="292"/>
      <c r="E61" s="292"/>
      <c r="F61" s="292"/>
      <c r="G61" s="295" t="s">
        <v>424</v>
      </c>
      <c r="H61" s="296"/>
      <c r="I61" s="296"/>
      <c r="J61" s="296"/>
      <c r="K61" s="296"/>
      <c r="L61" s="196">
        <v>759111.34</v>
      </c>
      <c r="M61" s="196">
        <v>0</v>
      </c>
      <c r="N61" s="196">
        <v>0</v>
      </c>
      <c r="O61" s="196">
        <v>759111.34</v>
      </c>
      <c r="P61" s="196"/>
    </row>
    <row r="62" spans="1:16" ht="9.9" customHeight="1" x14ac:dyDescent="0.3">
      <c r="A62" s="203" t="s">
        <v>425</v>
      </c>
      <c r="B62" s="291" t="s">
        <v>336</v>
      </c>
      <c r="C62" s="292"/>
      <c r="D62" s="292"/>
      <c r="E62" s="292"/>
      <c r="F62" s="292"/>
      <c r="G62" s="295" t="s">
        <v>426</v>
      </c>
      <c r="H62" s="296"/>
      <c r="I62" s="296"/>
      <c r="J62" s="296"/>
      <c r="K62" s="296"/>
      <c r="L62" s="196">
        <v>350327.15</v>
      </c>
      <c r="M62" s="196">
        <v>0</v>
      </c>
      <c r="N62" s="196">
        <v>0</v>
      </c>
      <c r="O62" s="196">
        <v>350327.15</v>
      </c>
      <c r="P62" s="196"/>
    </row>
    <row r="63" spans="1:16" ht="9.9" customHeight="1" x14ac:dyDescent="0.3">
      <c r="A63" s="203" t="s">
        <v>427</v>
      </c>
      <c r="B63" s="291" t="s">
        <v>336</v>
      </c>
      <c r="C63" s="292"/>
      <c r="D63" s="292"/>
      <c r="E63" s="292"/>
      <c r="F63" s="292"/>
      <c r="G63" s="295" t="s">
        <v>428</v>
      </c>
      <c r="H63" s="296"/>
      <c r="I63" s="296"/>
      <c r="J63" s="296"/>
      <c r="K63" s="296"/>
      <c r="L63" s="196">
        <v>1108963.1499999999</v>
      </c>
      <c r="M63" s="196">
        <v>0</v>
      </c>
      <c r="N63" s="196">
        <v>0</v>
      </c>
      <c r="O63" s="196">
        <v>1108963.1499999999</v>
      </c>
      <c r="P63" s="196"/>
    </row>
    <row r="64" spans="1:16" ht="9.9" customHeight="1" x14ac:dyDescent="0.3">
      <c r="A64" s="203" t="s">
        <v>429</v>
      </c>
      <c r="B64" s="291" t="s">
        <v>336</v>
      </c>
      <c r="C64" s="292"/>
      <c r="D64" s="292"/>
      <c r="E64" s="292"/>
      <c r="F64" s="292"/>
      <c r="G64" s="295" t="s">
        <v>430</v>
      </c>
      <c r="H64" s="296"/>
      <c r="I64" s="296"/>
      <c r="J64" s="296"/>
      <c r="K64" s="296"/>
      <c r="L64" s="196">
        <v>870335.32</v>
      </c>
      <c r="M64" s="196">
        <v>20210</v>
      </c>
      <c r="N64" s="196">
        <v>0</v>
      </c>
      <c r="O64" s="196">
        <v>890545.32</v>
      </c>
      <c r="P64" s="196"/>
    </row>
    <row r="65" spans="1:16" ht="9.9" customHeight="1" x14ac:dyDescent="0.3">
      <c r="A65" s="203" t="s">
        <v>431</v>
      </c>
      <c r="B65" s="291" t="s">
        <v>336</v>
      </c>
      <c r="C65" s="292"/>
      <c r="D65" s="292"/>
      <c r="E65" s="292"/>
      <c r="F65" s="292"/>
      <c r="G65" s="295" t="s">
        <v>432</v>
      </c>
      <c r="H65" s="296"/>
      <c r="I65" s="296"/>
      <c r="J65" s="296"/>
      <c r="K65" s="296"/>
      <c r="L65" s="196">
        <v>1270108.4099999999</v>
      </c>
      <c r="M65" s="196">
        <v>0</v>
      </c>
      <c r="N65" s="196">
        <v>0</v>
      </c>
      <c r="O65" s="196">
        <v>1270108.4099999999</v>
      </c>
      <c r="P65" s="196"/>
    </row>
    <row r="66" spans="1:16" ht="9.9" customHeight="1" x14ac:dyDescent="0.3">
      <c r="A66" s="203" t="s">
        <v>433</v>
      </c>
      <c r="B66" s="291" t="s">
        <v>336</v>
      </c>
      <c r="C66" s="292"/>
      <c r="D66" s="292"/>
      <c r="E66" s="292"/>
      <c r="F66" s="292"/>
      <c r="G66" s="295" t="s">
        <v>434</v>
      </c>
      <c r="H66" s="296"/>
      <c r="I66" s="296"/>
      <c r="J66" s="296"/>
      <c r="K66" s="296"/>
      <c r="L66" s="196">
        <v>601566.87</v>
      </c>
      <c r="M66" s="196">
        <v>0</v>
      </c>
      <c r="N66" s="196">
        <v>0</v>
      </c>
      <c r="O66" s="196">
        <v>601566.87</v>
      </c>
      <c r="P66" s="196"/>
    </row>
    <row r="67" spans="1:16" ht="9.9" customHeight="1" x14ac:dyDescent="0.3">
      <c r="A67" s="203" t="s">
        <v>435</v>
      </c>
      <c r="B67" s="291" t="s">
        <v>336</v>
      </c>
      <c r="C67" s="292"/>
      <c r="D67" s="292"/>
      <c r="E67" s="292"/>
      <c r="F67" s="292"/>
      <c r="G67" s="295" t="s">
        <v>436</v>
      </c>
      <c r="H67" s="296"/>
      <c r="I67" s="296"/>
      <c r="J67" s="296"/>
      <c r="K67" s="296"/>
      <c r="L67" s="196">
        <v>1872231.87</v>
      </c>
      <c r="M67" s="196">
        <v>0</v>
      </c>
      <c r="N67" s="196">
        <v>0</v>
      </c>
      <c r="O67" s="196">
        <v>1872231.87</v>
      </c>
      <c r="P67" s="196"/>
    </row>
    <row r="68" spans="1:16" ht="9.9" customHeight="1" x14ac:dyDescent="0.3">
      <c r="A68" s="203" t="s">
        <v>437</v>
      </c>
      <c r="B68" s="291" t="s">
        <v>336</v>
      </c>
      <c r="C68" s="292"/>
      <c r="D68" s="292"/>
      <c r="E68" s="292"/>
      <c r="F68" s="292"/>
      <c r="G68" s="295" t="s">
        <v>438</v>
      </c>
      <c r="H68" s="296"/>
      <c r="I68" s="296"/>
      <c r="J68" s="296"/>
      <c r="K68" s="296"/>
      <c r="L68" s="196">
        <v>76973.740000000005</v>
      </c>
      <c r="M68" s="196">
        <v>0</v>
      </c>
      <c r="N68" s="196">
        <v>0</v>
      </c>
      <c r="O68" s="196">
        <v>76973.740000000005</v>
      </c>
      <c r="P68" s="196"/>
    </row>
    <row r="69" spans="1:16" ht="9.9" customHeight="1" x14ac:dyDescent="0.3">
      <c r="A69" s="203" t="s">
        <v>439</v>
      </c>
      <c r="B69" s="291" t="s">
        <v>336</v>
      </c>
      <c r="C69" s="292"/>
      <c r="D69" s="292"/>
      <c r="E69" s="292"/>
      <c r="F69" s="292"/>
      <c r="G69" s="295" t="s">
        <v>440</v>
      </c>
      <c r="H69" s="296"/>
      <c r="I69" s="296"/>
      <c r="J69" s="296"/>
      <c r="K69" s="296"/>
      <c r="L69" s="196">
        <v>48104.38</v>
      </c>
      <c r="M69" s="196">
        <v>0</v>
      </c>
      <c r="N69" s="196">
        <v>0</v>
      </c>
      <c r="O69" s="196">
        <v>48104.38</v>
      </c>
      <c r="P69" s="196"/>
    </row>
    <row r="70" spans="1:16" ht="9.9" customHeight="1" x14ac:dyDescent="0.3">
      <c r="A70" s="203" t="s">
        <v>441</v>
      </c>
      <c r="B70" s="291" t="s">
        <v>336</v>
      </c>
      <c r="C70" s="292"/>
      <c r="D70" s="292"/>
      <c r="E70" s="292"/>
      <c r="F70" s="292"/>
      <c r="G70" s="295" t="s">
        <v>442</v>
      </c>
      <c r="H70" s="296"/>
      <c r="I70" s="296"/>
      <c r="J70" s="296"/>
      <c r="K70" s="296"/>
      <c r="L70" s="196">
        <v>555431.16</v>
      </c>
      <c r="M70" s="196">
        <v>0</v>
      </c>
      <c r="N70" s="196">
        <v>0</v>
      </c>
      <c r="O70" s="196">
        <v>555431.16</v>
      </c>
      <c r="P70" s="196"/>
    </row>
    <row r="71" spans="1:16" ht="9.9" customHeight="1" x14ac:dyDescent="0.3">
      <c r="A71" s="203" t="s">
        <v>443</v>
      </c>
      <c r="B71" s="291" t="s">
        <v>336</v>
      </c>
      <c r="C71" s="292"/>
      <c r="D71" s="292"/>
      <c r="E71" s="292"/>
      <c r="F71" s="292"/>
      <c r="G71" s="295" t="s">
        <v>444</v>
      </c>
      <c r="H71" s="296"/>
      <c r="I71" s="296"/>
      <c r="J71" s="296"/>
      <c r="K71" s="296"/>
      <c r="L71" s="196">
        <v>120178.97</v>
      </c>
      <c r="M71" s="196">
        <v>0</v>
      </c>
      <c r="N71" s="196">
        <v>0</v>
      </c>
      <c r="O71" s="196">
        <v>120178.97</v>
      </c>
      <c r="P71" s="196"/>
    </row>
    <row r="72" spans="1:16" ht="9.9" customHeight="1" x14ac:dyDescent="0.3">
      <c r="A72" s="203" t="s">
        <v>445</v>
      </c>
      <c r="B72" s="291" t="s">
        <v>336</v>
      </c>
      <c r="C72" s="292"/>
      <c r="D72" s="292"/>
      <c r="E72" s="292"/>
      <c r="F72" s="292"/>
      <c r="G72" s="295" t="s">
        <v>446</v>
      </c>
      <c r="H72" s="296"/>
      <c r="I72" s="296"/>
      <c r="J72" s="296"/>
      <c r="K72" s="296"/>
      <c r="L72" s="196">
        <v>31828.44</v>
      </c>
      <c r="M72" s="196">
        <v>0</v>
      </c>
      <c r="N72" s="196">
        <v>0</v>
      </c>
      <c r="O72" s="196">
        <v>31828.44</v>
      </c>
      <c r="P72" s="196"/>
    </row>
    <row r="73" spans="1:16" ht="9.9" customHeight="1" x14ac:dyDescent="0.3">
      <c r="A73" s="203" t="s">
        <v>447</v>
      </c>
      <c r="B73" s="291" t="s">
        <v>336</v>
      </c>
      <c r="C73" s="292"/>
      <c r="D73" s="292"/>
      <c r="E73" s="292"/>
      <c r="F73" s="292"/>
      <c r="G73" s="295" t="s">
        <v>448</v>
      </c>
      <c r="H73" s="296"/>
      <c r="I73" s="296"/>
      <c r="J73" s="296"/>
      <c r="K73" s="296"/>
      <c r="L73" s="196">
        <v>525406.35</v>
      </c>
      <c r="M73" s="196">
        <v>0</v>
      </c>
      <c r="N73" s="196">
        <v>0</v>
      </c>
      <c r="O73" s="196">
        <v>525406.35</v>
      </c>
      <c r="P73" s="196"/>
    </row>
    <row r="74" spans="1:16" ht="9.9" customHeight="1" x14ac:dyDescent="0.3">
      <c r="A74" s="203" t="s">
        <v>449</v>
      </c>
      <c r="B74" s="291" t="s">
        <v>336</v>
      </c>
      <c r="C74" s="292"/>
      <c r="D74" s="292"/>
      <c r="E74" s="292"/>
      <c r="F74" s="292"/>
      <c r="G74" s="295" t="s">
        <v>450</v>
      </c>
      <c r="H74" s="296"/>
      <c r="I74" s="296"/>
      <c r="J74" s="296"/>
      <c r="K74" s="296"/>
      <c r="L74" s="196">
        <v>9021.5</v>
      </c>
      <c r="M74" s="196">
        <v>0</v>
      </c>
      <c r="N74" s="196">
        <v>0</v>
      </c>
      <c r="O74" s="196">
        <v>9021.5</v>
      </c>
      <c r="P74" s="196"/>
    </row>
    <row r="75" spans="1:16" ht="9.9" customHeight="1" x14ac:dyDescent="0.3">
      <c r="A75" s="203" t="s">
        <v>451</v>
      </c>
      <c r="B75" s="291" t="s">
        <v>336</v>
      </c>
      <c r="C75" s="292"/>
      <c r="D75" s="292"/>
      <c r="E75" s="292"/>
      <c r="F75" s="292"/>
      <c r="G75" s="295" t="s">
        <v>452</v>
      </c>
      <c r="H75" s="296"/>
      <c r="I75" s="296"/>
      <c r="J75" s="296"/>
      <c r="K75" s="296"/>
      <c r="L75" s="196">
        <v>2345610.4500000002</v>
      </c>
      <c r="M75" s="196">
        <v>0</v>
      </c>
      <c r="N75" s="196">
        <v>0</v>
      </c>
      <c r="O75" s="196">
        <v>2345610.4500000002</v>
      </c>
      <c r="P75" s="196"/>
    </row>
    <row r="76" spans="1:16" ht="9.9" customHeight="1" x14ac:dyDescent="0.3">
      <c r="A76" s="203" t="s">
        <v>453</v>
      </c>
      <c r="B76" s="291" t="s">
        <v>336</v>
      </c>
      <c r="C76" s="292"/>
      <c r="D76" s="292"/>
      <c r="E76" s="292"/>
      <c r="F76" s="292"/>
      <c r="G76" s="295" t="s">
        <v>454</v>
      </c>
      <c r="H76" s="296"/>
      <c r="I76" s="296"/>
      <c r="J76" s="296"/>
      <c r="K76" s="296"/>
      <c r="L76" s="196">
        <v>5212125.3499999996</v>
      </c>
      <c r="M76" s="196">
        <v>0</v>
      </c>
      <c r="N76" s="196">
        <v>0</v>
      </c>
      <c r="O76" s="196">
        <v>5212125.3499999996</v>
      </c>
      <c r="P76" s="196"/>
    </row>
    <row r="77" spans="1:16" ht="9.9" customHeight="1" x14ac:dyDescent="0.3">
      <c r="A77" s="203" t="s">
        <v>455</v>
      </c>
      <c r="B77" s="291" t="s">
        <v>336</v>
      </c>
      <c r="C77" s="292"/>
      <c r="D77" s="292"/>
      <c r="E77" s="292"/>
      <c r="F77" s="292"/>
      <c r="G77" s="295" t="s">
        <v>456</v>
      </c>
      <c r="H77" s="296"/>
      <c r="I77" s="296"/>
      <c r="J77" s="296"/>
      <c r="K77" s="296"/>
      <c r="L77" s="196">
        <v>1212299.67</v>
      </c>
      <c r="M77" s="196">
        <v>0</v>
      </c>
      <c r="N77" s="196">
        <v>0</v>
      </c>
      <c r="O77" s="196">
        <v>1212299.67</v>
      </c>
      <c r="P77" s="196"/>
    </row>
    <row r="78" spans="1:16" ht="9.9" customHeight="1" x14ac:dyDescent="0.3">
      <c r="A78" s="203" t="s">
        <v>457</v>
      </c>
      <c r="B78" s="291" t="s">
        <v>336</v>
      </c>
      <c r="C78" s="292"/>
      <c r="D78" s="292"/>
      <c r="E78" s="292"/>
      <c r="F78" s="292"/>
      <c r="G78" s="295" t="s">
        <v>458</v>
      </c>
      <c r="H78" s="296"/>
      <c r="I78" s="296"/>
      <c r="J78" s="296"/>
      <c r="K78" s="296"/>
      <c r="L78" s="196">
        <v>5293717.33</v>
      </c>
      <c r="M78" s="196">
        <v>0</v>
      </c>
      <c r="N78" s="196">
        <v>0</v>
      </c>
      <c r="O78" s="196">
        <v>5293717.33</v>
      </c>
      <c r="P78" s="196"/>
    </row>
    <row r="79" spans="1:16" ht="9.9" customHeight="1" x14ac:dyDescent="0.3">
      <c r="A79" s="203" t="s">
        <v>459</v>
      </c>
      <c r="B79" s="291" t="s">
        <v>336</v>
      </c>
      <c r="C79" s="292"/>
      <c r="D79" s="292"/>
      <c r="E79" s="292"/>
      <c r="F79" s="292"/>
      <c r="G79" s="295" t="s">
        <v>460</v>
      </c>
      <c r="H79" s="296"/>
      <c r="I79" s="296"/>
      <c r="J79" s="296"/>
      <c r="K79" s="296"/>
      <c r="L79" s="196">
        <v>263138.71999999997</v>
      </c>
      <c r="M79" s="196">
        <v>0</v>
      </c>
      <c r="N79" s="196">
        <v>0</v>
      </c>
      <c r="O79" s="196">
        <v>263138.71999999997</v>
      </c>
      <c r="P79" s="196"/>
    </row>
    <row r="80" spans="1:16" ht="18.899999999999999" customHeight="1" x14ac:dyDescent="0.3">
      <c r="A80" s="203" t="s">
        <v>461</v>
      </c>
      <c r="B80" s="291" t="s">
        <v>336</v>
      </c>
      <c r="C80" s="292"/>
      <c r="D80" s="292"/>
      <c r="E80" s="292"/>
      <c r="F80" s="292"/>
      <c r="G80" s="295" t="s">
        <v>462</v>
      </c>
      <c r="H80" s="296"/>
      <c r="I80" s="296"/>
      <c r="J80" s="296"/>
      <c r="K80" s="296"/>
      <c r="L80" s="196">
        <v>2502531.4500000002</v>
      </c>
      <c r="M80" s="196">
        <v>0</v>
      </c>
      <c r="N80" s="196">
        <v>0</v>
      </c>
      <c r="O80" s="196">
        <v>2502531.4500000002</v>
      </c>
      <c r="P80" s="196"/>
    </row>
    <row r="81" spans="1:16" ht="9.9" customHeight="1" x14ac:dyDescent="0.3">
      <c r="A81" s="203" t="s">
        <v>463</v>
      </c>
      <c r="B81" s="291" t="s">
        <v>336</v>
      </c>
      <c r="C81" s="292"/>
      <c r="D81" s="292"/>
      <c r="E81" s="292"/>
      <c r="F81" s="292"/>
      <c r="G81" s="295" t="s">
        <v>464</v>
      </c>
      <c r="H81" s="296"/>
      <c r="I81" s="296"/>
      <c r="J81" s="296"/>
      <c r="K81" s="296"/>
      <c r="L81" s="196">
        <v>3832172.58</v>
      </c>
      <c r="M81" s="196">
        <v>0</v>
      </c>
      <c r="N81" s="196">
        <v>0</v>
      </c>
      <c r="O81" s="196">
        <v>3832172.58</v>
      </c>
      <c r="P81" s="196"/>
    </row>
    <row r="82" spans="1:16" ht="9.9" customHeight="1" x14ac:dyDescent="0.3">
      <c r="A82" s="203" t="s">
        <v>465</v>
      </c>
      <c r="B82" s="291" t="s">
        <v>336</v>
      </c>
      <c r="C82" s="292"/>
      <c r="D82" s="292"/>
      <c r="E82" s="292"/>
      <c r="F82" s="292"/>
      <c r="G82" s="295" t="s">
        <v>466</v>
      </c>
      <c r="H82" s="296"/>
      <c r="I82" s="296"/>
      <c r="J82" s="296"/>
      <c r="K82" s="296"/>
      <c r="L82" s="196">
        <v>174389.91</v>
      </c>
      <c r="M82" s="196">
        <v>0</v>
      </c>
      <c r="N82" s="196">
        <v>0</v>
      </c>
      <c r="O82" s="196">
        <v>174389.91</v>
      </c>
      <c r="P82" s="196"/>
    </row>
    <row r="83" spans="1:16" ht="9.9" customHeight="1" x14ac:dyDescent="0.3">
      <c r="A83" s="203" t="s">
        <v>467</v>
      </c>
      <c r="B83" s="291" t="s">
        <v>336</v>
      </c>
      <c r="C83" s="292"/>
      <c r="D83" s="292"/>
      <c r="E83" s="292"/>
      <c r="F83" s="292"/>
      <c r="G83" s="295" t="s">
        <v>468</v>
      </c>
      <c r="H83" s="296"/>
      <c r="I83" s="296"/>
      <c r="J83" s="296"/>
      <c r="K83" s="296"/>
      <c r="L83" s="196">
        <v>409085.7</v>
      </c>
      <c r="M83" s="196">
        <v>73600</v>
      </c>
      <c r="N83" s="196">
        <v>0</v>
      </c>
      <c r="O83" s="196">
        <v>482685.7</v>
      </c>
      <c r="P83" s="196"/>
    </row>
    <row r="84" spans="1:16" ht="9.9" customHeight="1" x14ac:dyDescent="0.3">
      <c r="A84" s="203" t="s">
        <v>469</v>
      </c>
      <c r="B84" s="291" t="s">
        <v>336</v>
      </c>
      <c r="C84" s="292"/>
      <c r="D84" s="292"/>
      <c r="E84" s="292"/>
      <c r="F84" s="292"/>
      <c r="G84" s="295" t="s">
        <v>470</v>
      </c>
      <c r="H84" s="296"/>
      <c r="I84" s="296"/>
      <c r="J84" s="296"/>
      <c r="K84" s="296"/>
      <c r="L84" s="196">
        <v>69645.5</v>
      </c>
      <c r="M84" s="196">
        <v>0</v>
      </c>
      <c r="N84" s="196">
        <v>0</v>
      </c>
      <c r="O84" s="196">
        <v>69645.5</v>
      </c>
      <c r="P84" s="196"/>
    </row>
    <row r="85" spans="1:16" ht="9.9" customHeight="1" x14ac:dyDescent="0.3">
      <c r="A85" s="203" t="s">
        <v>471</v>
      </c>
      <c r="B85" s="291" t="s">
        <v>336</v>
      </c>
      <c r="C85" s="292"/>
      <c r="D85" s="292"/>
      <c r="E85" s="292"/>
      <c r="F85" s="292"/>
      <c r="G85" s="295" t="s">
        <v>472</v>
      </c>
      <c r="H85" s="296"/>
      <c r="I85" s="296"/>
      <c r="J85" s="296"/>
      <c r="K85" s="296"/>
      <c r="L85" s="196">
        <v>363075.94</v>
      </c>
      <c r="M85" s="196">
        <v>0</v>
      </c>
      <c r="N85" s="196">
        <v>0</v>
      </c>
      <c r="O85" s="196">
        <v>363075.94</v>
      </c>
      <c r="P85" s="196"/>
    </row>
    <row r="86" spans="1:16" ht="9.9" customHeight="1" x14ac:dyDescent="0.3">
      <c r="A86" s="203" t="s">
        <v>473</v>
      </c>
      <c r="B86" s="291" t="s">
        <v>336</v>
      </c>
      <c r="C86" s="292"/>
      <c r="D86" s="292"/>
      <c r="E86" s="292"/>
      <c r="F86" s="292"/>
      <c r="G86" s="295" t="s">
        <v>474</v>
      </c>
      <c r="H86" s="296"/>
      <c r="I86" s="296"/>
      <c r="J86" s="296"/>
      <c r="K86" s="296"/>
      <c r="L86" s="196">
        <v>360000</v>
      </c>
      <c r="M86" s="196">
        <v>0</v>
      </c>
      <c r="N86" s="196">
        <v>0</v>
      </c>
      <c r="O86" s="196">
        <v>360000</v>
      </c>
      <c r="P86" s="196"/>
    </row>
    <row r="87" spans="1:16" ht="9.9" customHeight="1" x14ac:dyDescent="0.3">
      <c r="A87" s="116" t="s">
        <v>336</v>
      </c>
      <c r="B87" s="291" t="s">
        <v>336</v>
      </c>
      <c r="C87" s="292"/>
      <c r="D87" s="292"/>
      <c r="E87" s="292"/>
      <c r="F87" s="292"/>
      <c r="G87" s="117" t="s">
        <v>336</v>
      </c>
      <c r="H87" s="118"/>
      <c r="I87" s="118"/>
      <c r="J87" s="118"/>
      <c r="K87" s="118"/>
      <c r="L87" s="197"/>
      <c r="M87" s="197"/>
      <c r="N87" s="197"/>
      <c r="O87" s="197"/>
      <c r="P87" s="197"/>
    </row>
    <row r="88" spans="1:16" ht="9.9" customHeight="1" x14ac:dyDescent="0.3">
      <c r="A88" s="204" t="s">
        <v>475</v>
      </c>
      <c r="B88" s="291" t="s">
        <v>336</v>
      </c>
      <c r="C88" s="292"/>
      <c r="D88" s="292"/>
      <c r="E88" s="293" t="s">
        <v>476</v>
      </c>
      <c r="F88" s="294"/>
      <c r="G88" s="294"/>
      <c r="H88" s="294"/>
      <c r="I88" s="294"/>
      <c r="J88" s="294"/>
      <c r="K88" s="294"/>
      <c r="L88" s="195">
        <v>-26442549.899999999</v>
      </c>
      <c r="M88" s="195">
        <v>0</v>
      </c>
      <c r="N88" s="195">
        <v>186514.81</v>
      </c>
      <c r="O88" s="195">
        <v>-26629064.710000001</v>
      </c>
      <c r="P88" s="195"/>
    </row>
    <row r="89" spans="1:16" ht="9.9" customHeight="1" x14ac:dyDescent="0.3">
      <c r="A89" s="204" t="s">
        <v>477</v>
      </c>
      <c r="B89" s="291" t="s">
        <v>336</v>
      </c>
      <c r="C89" s="292"/>
      <c r="D89" s="292"/>
      <c r="E89" s="292"/>
      <c r="F89" s="293" t="s">
        <v>476</v>
      </c>
      <c r="G89" s="294"/>
      <c r="H89" s="294"/>
      <c r="I89" s="294"/>
      <c r="J89" s="294"/>
      <c r="K89" s="294"/>
      <c r="L89" s="195">
        <v>-26442549.899999999</v>
      </c>
      <c r="M89" s="195">
        <v>0</v>
      </c>
      <c r="N89" s="195">
        <v>186514.81</v>
      </c>
      <c r="O89" s="195">
        <v>-26629064.710000001</v>
      </c>
      <c r="P89" s="195"/>
    </row>
    <row r="90" spans="1:16" ht="9.9" customHeight="1" x14ac:dyDescent="0.3">
      <c r="A90" s="203" t="s">
        <v>478</v>
      </c>
      <c r="B90" s="291" t="s">
        <v>336</v>
      </c>
      <c r="C90" s="292"/>
      <c r="D90" s="292"/>
      <c r="E90" s="292"/>
      <c r="F90" s="292"/>
      <c r="G90" s="295" t="s">
        <v>479</v>
      </c>
      <c r="H90" s="296"/>
      <c r="I90" s="296"/>
      <c r="J90" s="296"/>
      <c r="K90" s="296"/>
      <c r="L90" s="196">
        <v>-1108963.1499999999</v>
      </c>
      <c r="M90" s="196">
        <v>0</v>
      </c>
      <c r="N90" s="196">
        <v>0</v>
      </c>
      <c r="O90" s="196">
        <v>-1108963.1499999999</v>
      </c>
      <c r="P90" s="196"/>
    </row>
    <row r="91" spans="1:16" ht="9.9" customHeight="1" x14ac:dyDescent="0.3">
      <c r="A91" s="203" t="s">
        <v>480</v>
      </c>
      <c r="B91" s="291" t="s">
        <v>336</v>
      </c>
      <c r="C91" s="292"/>
      <c r="D91" s="292"/>
      <c r="E91" s="292"/>
      <c r="F91" s="292"/>
      <c r="G91" s="295" t="s">
        <v>481</v>
      </c>
      <c r="H91" s="296"/>
      <c r="I91" s="296"/>
      <c r="J91" s="296"/>
      <c r="K91" s="296"/>
      <c r="L91" s="196">
        <v>-875323.93</v>
      </c>
      <c r="M91" s="196">
        <v>0</v>
      </c>
      <c r="N91" s="196">
        <v>46137.120000000003</v>
      </c>
      <c r="O91" s="196">
        <v>-921461.05</v>
      </c>
      <c r="P91" s="196"/>
    </row>
    <row r="92" spans="1:16" ht="9.9" customHeight="1" x14ac:dyDescent="0.3">
      <c r="A92" s="203" t="s">
        <v>482</v>
      </c>
      <c r="B92" s="291" t="s">
        <v>336</v>
      </c>
      <c r="C92" s="292"/>
      <c r="D92" s="292"/>
      <c r="E92" s="292"/>
      <c r="F92" s="292"/>
      <c r="G92" s="295" t="s">
        <v>483</v>
      </c>
      <c r="H92" s="296"/>
      <c r="I92" s="296"/>
      <c r="J92" s="296"/>
      <c r="K92" s="296"/>
      <c r="L92" s="196">
        <v>-763778.01</v>
      </c>
      <c r="M92" s="196">
        <v>0</v>
      </c>
      <c r="N92" s="196">
        <v>2588.23</v>
      </c>
      <c r="O92" s="196">
        <v>-766366.24</v>
      </c>
      <c r="P92" s="196"/>
    </row>
    <row r="93" spans="1:16" ht="9.9" customHeight="1" x14ac:dyDescent="0.3">
      <c r="A93" s="203" t="s">
        <v>484</v>
      </c>
      <c r="B93" s="291" t="s">
        <v>336</v>
      </c>
      <c r="C93" s="292"/>
      <c r="D93" s="292"/>
      <c r="E93" s="292"/>
      <c r="F93" s="292"/>
      <c r="G93" s="295" t="s">
        <v>485</v>
      </c>
      <c r="H93" s="296"/>
      <c r="I93" s="296"/>
      <c r="J93" s="296"/>
      <c r="K93" s="296"/>
      <c r="L93" s="196">
        <v>-758034.79</v>
      </c>
      <c r="M93" s="196">
        <v>0</v>
      </c>
      <c r="N93" s="196">
        <v>60.14</v>
      </c>
      <c r="O93" s="196">
        <v>-758094.93</v>
      </c>
      <c r="P93" s="196"/>
    </row>
    <row r="94" spans="1:16" ht="9.9" customHeight="1" x14ac:dyDescent="0.3">
      <c r="A94" s="203" t="s">
        <v>486</v>
      </c>
      <c r="B94" s="291" t="s">
        <v>336</v>
      </c>
      <c r="C94" s="292"/>
      <c r="D94" s="292"/>
      <c r="E94" s="292"/>
      <c r="F94" s="292"/>
      <c r="G94" s="295" t="s">
        <v>487</v>
      </c>
      <c r="H94" s="296"/>
      <c r="I94" s="296"/>
      <c r="J94" s="296"/>
      <c r="K94" s="296"/>
      <c r="L94" s="196">
        <v>-1867251.87</v>
      </c>
      <c r="M94" s="196">
        <v>0</v>
      </c>
      <c r="N94" s="196">
        <v>0</v>
      </c>
      <c r="O94" s="196">
        <v>-1867251.87</v>
      </c>
      <c r="P94" s="196"/>
    </row>
    <row r="95" spans="1:16" ht="9.9" customHeight="1" x14ac:dyDescent="0.3">
      <c r="A95" s="203" t="s">
        <v>488</v>
      </c>
      <c r="B95" s="291" t="s">
        <v>336</v>
      </c>
      <c r="C95" s="292"/>
      <c r="D95" s="292"/>
      <c r="E95" s="292"/>
      <c r="F95" s="292"/>
      <c r="G95" s="295" t="s">
        <v>489</v>
      </c>
      <c r="H95" s="296"/>
      <c r="I95" s="296"/>
      <c r="J95" s="296"/>
      <c r="K95" s="296"/>
      <c r="L95" s="196">
        <v>-51018.7</v>
      </c>
      <c r="M95" s="196">
        <v>0</v>
      </c>
      <c r="N95" s="196">
        <v>653.75</v>
      </c>
      <c r="O95" s="196">
        <v>-51672.45</v>
      </c>
      <c r="P95" s="196"/>
    </row>
    <row r="96" spans="1:16" ht="9.9" customHeight="1" x14ac:dyDescent="0.3">
      <c r="A96" s="203" t="s">
        <v>490</v>
      </c>
      <c r="B96" s="291" t="s">
        <v>336</v>
      </c>
      <c r="C96" s="292"/>
      <c r="D96" s="292"/>
      <c r="E96" s="292"/>
      <c r="F96" s="292"/>
      <c r="G96" s="295" t="s">
        <v>491</v>
      </c>
      <c r="H96" s="296"/>
      <c r="I96" s="296"/>
      <c r="J96" s="296"/>
      <c r="K96" s="296"/>
      <c r="L96" s="196">
        <v>-349821.02</v>
      </c>
      <c r="M96" s="196">
        <v>0</v>
      </c>
      <c r="N96" s="196">
        <v>50.94</v>
      </c>
      <c r="O96" s="196">
        <v>-349871.96</v>
      </c>
      <c r="P96" s="196"/>
    </row>
    <row r="97" spans="1:16" ht="9.9" customHeight="1" x14ac:dyDescent="0.3">
      <c r="A97" s="203" t="s">
        <v>492</v>
      </c>
      <c r="B97" s="291" t="s">
        <v>336</v>
      </c>
      <c r="C97" s="292"/>
      <c r="D97" s="292"/>
      <c r="E97" s="292"/>
      <c r="F97" s="292"/>
      <c r="G97" s="295" t="s">
        <v>493</v>
      </c>
      <c r="H97" s="296"/>
      <c r="I97" s="296"/>
      <c r="J97" s="296"/>
      <c r="K97" s="296"/>
      <c r="L97" s="196">
        <v>-48009</v>
      </c>
      <c r="M97" s="196">
        <v>0</v>
      </c>
      <c r="N97" s="196">
        <v>17.489999999999998</v>
      </c>
      <c r="O97" s="196">
        <v>-48026.49</v>
      </c>
      <c r="P97" s="196"/>
    </row>
    <row r="98" spans="1:16" ht="9.9" customHeight="1" x14ac:dyDescent="0.3">
      <c r="A98" s="203" t="s">
        <v>494</v>
      </c>
      <c r="B98" s="291" t="s">
        <v>336</v>
      </c>
      <c r="C98" s="292"/>
      <c r="D98" s="292"/>
      <c r="E98" s="292"/>
      <c r="F98" s="292"/>
      <c r="G98" s="295" t="s">
        <v>495</v>
      </c>
      <c r="H98" s="296"/>
      <c r="I98" s="296"/>
      <c r="J98" s="296"/>
      <c r="K98" s="296"/>
      <c r="L98" s="196">
        <v>-601566.87</v>
      </c>
      <c r="M98" s="196">
        <v>0</v>
      </c>
      <c r="N98" s="196">
        <v>0</v>
      </c>
      <c r="O98" s="196">
        <v>-601566.87</v>
      </c>
      <c r="P98" s="196"/>
    </row>
    <row r="99" spans="1:16" ht="9.9" customHeight="1" x14ac:dyDescent="0.3">
      <c r="A99" s="203" t="s">
        <v>496</v>
      </c>
      <c r="B99" s="291" t="s">
        <v>336</v>
      </c>
      <c r="C99" s="292"/>
      <c r="D99" s="292"/>
      <c r="E99" s="292"/>
      <c r="F99" s="292"/>
      <c r="G99" s="295" t="s">
        <v>497</v>
      </c>
      <c r="H99" s="296"/>
      <c r="I99" s="296"/>
      <c r="J99" s="296"/>
      <c r="K99" s="296"/>
      <c r="L99" s="196">
        <v>-532581.30000000005</v>
      </c>
      <c r="M99" s="196">
        <v>0</v>
      </c>
      <c r="N99" s="196">
        <v>466.65</v>
      </c>
      <c r="O99" s="196">
        <v>-533047.94999999995</v>
      </c>
      <c r="P99" s="196"/>
    </row>
    <row r="100" spans="1:16" ht="9.9" customHeight="1" x14ac:dyDescent="0.3">
      <c r="A100" s="203" t="s">
        <v>498</v>
      </c>
      <c r="B100" s="291" t="s">
        <v>336</v>
      </c>
      <c r="C100" s="292"/>
      <c r="D100" s="292"/>
      <c r="E100" s="292"/>
      <c r="F100" s="292"/>
      <c r="G100" s="295" t="s">
        <v>499</v>
      </c>
      <c r="H100" s="296"/>
      <c r="I100" s="296"/>
      <c r="J100" s="296"/>
      <c r="K100" s="296"/>
      <c r="L100" s="196">
        <v>-120178.97</v>
      </c>
      <c r="M100" s="196">
        <v>0</v>
      </c>
      <c r="N100" s="196">
        <v>0</v>
      </c>
      <c r="O100" s="196">
        <v>-120178.97</v>
      </c>
      <c r="P100" s="196"/>
    </row>
    <row r="101" spans="1:16" ht="9.9" customHeight="1" x14ac:dyDescent="0.3">
      <c r="A101" s="203" t="s">
        <v>500</v>
      </c>
      <c r="B101" s="291" t="s">
        <v>336</v>
      </c>
      <c r="C101" s="292"/>
      <c r="D101" s="292"/>
      <c r="E101" s="292"/>
      <c r="F101" s="292"/>
      <c r="G101" s="295" t="s">
        <v>501</v>
      </c>
      <c r="H101" s="296"/>
      <c r="I101" s="296"/>
      <c r="J101" s="296"/>
      <c r="K101" s="296"/>
      <c r="L101" s="196">
        <v>-31828.44</v>
      </c>
      <c r="M101" s="196">
        <v>0</v>
      </c>
      <c r="N101" s="196">
        <v>0</v>
      </c>
      <c r="O101" s="196">
        <v>-31828.44</v>
      </c>
      <c r="P101" s="196"/>
    </row>
    <row r="102" spans="1:16" ht="9.9" customHeight="1" x14ac:dyDescent="0.3">
      <c r="A102" s="203" t="s">
        <v>502</v>
      </c>
      <c r="B102" s="291" t="s">
        <v>336</v>
      </c>
      <c r="C102" s="292"/>
      <c r="D102" s="292"/>
      <c r="E102" s="292"/>
      <c r="F102" s="292"/>
      <c r="G102" s="295" t="s">
        <v>503</v>
      </c>
      <c r="H102" s="296"/>
      <c r="I102" s="296"/>
      <c r="J102" s="296"/>
      <c r="K102" s="296"/>
      <c r="L102" s="196">
        <v>-525406.35</v>
      </c>
      <c r="M102" s="196">
        <v>0</v>
      </c>
      <c r="N102" s="196">
        <v>0</v>
      </c>
      <c r="O102" s="196">
        <v>-525406.35</v>
      </c>
      <c r="P102" s="196"/>
    </row>
    <row r="103" spans="1:16" ht="9.9" customHeight="1" x14ac:dyDescent="0.3">
      <c r="A103" s="203" t="s">
        <v>504</v>
      </c>
      <c r="B103" s="291" t="s">
        <v>336</v>
      </c>
      <c r="C103" s="292"/>
      <c r="D103" s="292"/>
      <c r="E103" s="292"/>
      <c r="F103" s="292"/>
      <c r="G103" s="295" t="s">
        <v>505</v>
      </c>
      <c r="H103" s="296"/>
      <c r="I103" s="296"/>
      <c r="J103" s="296"/>
      <c r="K103" s="296"/>
      <c r="L103" s="196">
        <v>-9021.5</v>
      </c>
      <c r="M103" s="196">
        <v>0</v>
      </c>
      <c r="N103" s="196">
        <v>0</v>
      </c>
      <c r="O103" s="196">
        <v>-9021.5</v>
      </c>
      <c r="P103" s="196"/>
    </row>
    <row r="104" spans="1:16" ht="9.9" customHeight="1" x14ac:dyDescent="0.3">
      <c r="A104" s="203" t="s">
        <v>506</v>
      </c>
      <c r="B104" s="291" t="s">
        <v>336</v>
      </c>
      <c r="C104" s="292"/>
      <c r="D104" s="292"/>
      <c r="E104" s="292"/>
      <c r="F104" s="292"/>
      <c r="G104" s="295" t="s">
        <v>507</v>
      </c>
      <c r="H104" s="296"/>
      <c r="I104" s="296"/>
      <c r="J104" s="296"/>
      <c r="K104" s="296"/>
      <c r="L104" s="196">
        <v>-2300604.5699999998</v>
      </c>
      <c r="M104" s="196">
        <v>0</v>
      </c>
      <c r="N104" s="196">
        <v>2541.85</v>
      </c>
      <c r="O104" s="196">
        <v>-2303146.42</v>
      </c>
      <c r="P104" s="196"/>
    </row>
    <row r="105" spans="1:16" ht="9.9" customHeight="1" x14ac:dyDescent="0.3">
      <c r="A105" s="203" t="s">
        <v>508</v>
      </c>
      <c r="B105" s="291" t="s">
        <v>336</v>
      </c>
      <c r="C105" s="292"/>
      <c r="D105" s="292"/>
      <c r="E105" s="292"/>
      <c r="F105" s="292"/>
      <c r="G105" s="295" t="s">
        <v>509</v>
      </c>
      <c r="H105" s="296"/>
      <c r="I105" s="296"/>
      <c r="J105" s="296"/>
      <c r="K105" s="296"/>
      <c r="L105" s="196">
        <v>-4941042.7</v>
      </c>
      <c r="M105" s="196">
        <v>0</v>
      </c>
      <c r="N105" s="196">
        <v>17170.72</v>
      </c>
      <c r="O105" s="196">
        <v>-4958213.42</v>
      </c>
      <c r="P105" s="196"/>
    </row>
    <row r="106" spans="1:16" ht="9.9" customHeight="1" x14ac:dyDescent="0.3">
      <c r="A106" s="203" t="s">
        <v>510</v>
      </c>
      <c r="B106" s="291" t="s">
        <v>336</v>
      </c>
      <c r="C106" s="292"/>
      <c r="D106" s="292"/>
      <c r="E106" s="292"/>
      <c r="F106" s="292"/>
      <c r="G106" s="295" t="s">
        <v>511</v>
      </c>
      <c r="H106" s="296"/>
      <c r="I106" s="296"/>
      <c r="J106" s="296"/>
      <c r="K106" s="296"/>
      <c r="L106" s="196">
        <v>-1173432.8500000001</v>
      </c>
      <c r="M106" s="196">
        <v>0</v>
      </c>
      <c r="N106" s="196">
        <v>1418.28</v>
      </c>
      <c r="O106" s="196">
        <v>-1174851.1299999999</v>
      </c>
      <c r="P106" s="196"/>
    </row>
    <row r="107" spans="1:16" ht="9.9" customHeight="1" x14ac:dyDescent="0.3">
      <c r="A107" s="203" t="s">
        <v>512</v>
      </c>
      <c r="B107" s="291" t="s">
        <v>336</v>
      </c>
      <c r="C107" s="292"/>
      <c r="D107" s="292"/>
      <c r="E107" s="292"/>
      <c r="F107" s="292"/>
      <c r="G107" s="295" t="s">
        <v>513</v>
      </c>
      <c r="H107" s="296"/>
      <c r="I107" s="296"/>
      <c r="J107" s="296"/>
      <c r="K107" s="296"/>
      <c r="L107" s="196">
        <v>-5283730.8499999996</v>
      </c>
      <c r="M107" s="196">
        <v>0</v>
      </c>
      <c r="N107" s="196">
        <v>570.23</v>
      </c>
      <c r="O107" s="196">
        <v>-5284301.08</v>
      </c>
      <c r="P107" s="196"/>
    </row>
    <row r="108" spans="1:16" ht="9.9" customHeight="1" x14ac:dyDescent="0.3">
      <c r="A108" s="203" t="s">
        <v>514</v>
      </c>
      <c r="B108" s="291" t="s">
        <v>336</v>
      </c>
      <c r="C108" s="292"/>
      <c r="D108" s="292"/>
      <c r="E108" s="292"/>
      <c r="F108" s="292"/>
      <c r="G108" s="295" t="s">
        <v>515</v>
      </c>
      <c r="H108" s="296"/>
      <c r="I108" s="296"/>
      <c r="J108" s="296"/>
      <c r="K108" s="296"/>
      <c r="L108" s="196">
        <v>-194750.37</v>
      </c>
      <c r="M108" s="196">
        <v>0</v>
      </c>
      <c r="N108" s="196">
        <v>4469.75</v>
      </c>
      <c r="O108" s="196">
        <v>-199220.12</v>
      </c>
      <c r="P108" s="196"/>
    </row>
    <row r="109" spans="1:16" ht="18.899999999999999" customHeight="1" x14ac:dyDescent="0.3">
      <c r="A109" s="203" t="s">
        <v>516</v>
      </c>
      <c r="B109" s="291" t="s">
        <v>336</v>
      </c>
      <c r="C109" s="292"/>
      <c r="D109" s="292"/>
      <c r="E109" s="292"/>
      <c r="F109" s="292"/>
      <c r="G109" s="295" t="s">
        <v>517</v>
      </c>
      <c r="H109" s="296"/>
      <c r="I109" s="296"/>
      <c r="J109" s="296"/>
      <c r="K109" s="296"/>
      <c r="L109" s="196">
        <v>-835973.05</v>
      </c>
      <c r="M109" s="196">
        <v>0</v>
      </c>
      <c r="N109" s="196">
        <v>106271.88</v>
      </c>
      <c r="O109" s="196">
        <v>-942244.93</v>
      </c>
      <c r="P109" s="196"/>
    </row>
    <row r="110" spans="1:16" ht="9.9" customHeight="1" x14ac:dyDescent="0.3">
      <c r="A110" s="203" t="s">
        <v>518</v>
      </c>
      <c r="B110" s="291" t="s">
        <v>336</v>
      </c>
      <c r="C110" s="292"/>
      <c r="D110" s="292"/>
      <c r="E110" s="292"/>
      <c r="F110" s="292"/>
      <c r="G110" s="295" t="s">
        <v>519</v>
      </c>
      <c r="H110" s="296"/>
      <c r="I110" s="296"/>
      <c r="J110" s="296"/>
      <c r="K110" s="296"/>
      <c r="L110" s="196">
        <v>-3832172.58</v>
      </c>
      <c r="M110" s="196">
        <v>0</v>
      </c>
      <c r="N110" s="196">
        <v>0</v>
      </c>
      <c r="O110" s="196">
        <v>-3832172.58</v>
      </c>
      <c r="P110" s="196"/>
    </row>
    <row r="111" spans="1:16" ht="9.9" customHeight="1" x14ac:dyDescent="0.3">
      <c r="A111" s="203" t="s">
        <v>520</v>
      </c>
      <c r="B111" s="291" t="s">
        <v>336</v>
      </c>
      <c r="C111" s="292"/>
      <c r="D111" s="292"/>
      <c r="E111" s="292"/>
      <c r="F111" s="292"/>
      <c r="G111" s="295" t="s">
        <v>521</v>
      </c>
      <c r="H111" s="296"/>
      <c r="I111" s="296"/>
      <c r="J111" s="296"/>
      <c r="K111" s="296"/>
      <c r="L111" s="196">
        <v>-174389.91</v>
      </c>
      <c r="M111" s="196">
        <v>0</v>
      </c>
      <c r="N111" s="196">
        <v>0</v>
      </c>
      <c r="O111" s="196">
        <v>-174389.91</v>
      </c>
      <c r="P111" s="196"/>
    </row>
    <row r="112" spans="1:16" ht="9.9" customHeight="1" x14ac:dyDescent="0.3">
      <c r="A112" s="203" t="s">
        <v>522</v>
      </c>
      <c r="B112" s="291" t="s">
        <v>336</v>
      </c>
      <c r="C112" s="292"/>
      <c r="D112" s="292"/>
      <c r="E112" s="292"/>
      <c r="F112" s="292"/>
      <c r="G112" s="295" t="s">
        <v>523</v>
      </c>
      <c r="H112" s="296"/>
      <c r="I112" s="296"/>
      <c r="J112" s="296"/>
      <c r="K112" s="296"/>
      <c r="L112" s="196">
        <v>-48292.06</v>
      </c>
      <c r="M112" s="196">
        <v>0</v>
      </c>
      <c r="N112" s="196">
        <v>2982.17</v>
      </c>
      <c r="O112" s="196">
        <v>-51274.23</v>
      </c>
      <c r="P112" s="196"/>
    </row>
    <row r="113" spans="1:16" ht="9.9" customHeight="1" x14ac:dyDescent="0.3">
      <c r="A113" s="203" t="s">
        <v>524</v>
      </c>
      <c r="B113" s="291" t="s">
        <v>336</v>
      </c>
      <c r="C113" s="292"/>
      <c r="D113" s="292"/>
      <c r="E113" s="292"/>
      <c r="F113" s="292"/>
      <c r="G113" s="295" t="s">
        <v>525</v>
      </c>
      <c r="H113" s="296"/>
      <c r="I113" s="296"/>
      <c r="J113" s="296"/>
      <c r="K113" s="296"/>
      <c r="L113" s="196">
        <v>-15377.06</v>
      </c>
      <c r="M113" s="196">
        <v>0</v>
      </c>
      <c r="N113" s="196">
        <v>1115.6099999999999</v>
      </c>
      <c r="O113" s="196">
        <v>-16492.669999999998</v>
      </c>
      <c r="P113" s="196"/>
    </row>
    <row r="114" spans="1:16" ht="9.9" customHeight="1" x14ac:dyDescent="0.3">
      <c r="A114" s="116" t="s">
        <v>336</v>
      </c>
      <c r="B114" s="291" t="s">
        <v>336</v>
      </c>
      <c r="C114" s="292"/>
      <c r="D114" s="292"/>
      <c r="E114" s="292"/>
      <c r="F114" s="292"/>
      <c r="G114" s="117" t="s">
        <v>336</v>
      </c>
      <c r="H114" s="118"/>
      <c r="I114" s="118"/>
      <c r="J114" s="118"/>
      <c r="K114" s="118"/>
      <c r="L114" s="197"/>
      <c r="M114" s="197"/>
      <c r="N114" s="197"/>
      <c r="O114" s="197"/>
      <c r="P114" s="197"/>
    </row>
    <row r="115" spans="1:16" ht="9.9" customHeight="1" x14ac:dyDescent="0.3">
      <c r="A115" s="204" t="s">
        <v>526</v>
      </c>
      <c r="B115" s="291" t="s">
        <v>336</v>
      </c>
      <c r="C115" s="292"/>
      <c r="D115" s="292"/>
      <c r="E115" s="293" t="s">
        <v>527</v>
      </c>
      <c r="F115" s="294"/>
      <c r="G115" s="294"/>
      <c r="H115" s="294"/>
      <c r="I115" s="294"/>
      <c r="J115" s="294"/>
      <c r="K115" s="294"/>
      <c r="L115" s="195">
        <v>7865.82</v>
      </c>
      <c r="M115" s="195">
        <v>0</v>
      </c>
      <c r="N115" s="195">
        <v>353.54</v>
      </c>
      <c r="O115" s="195">
        <v>7512.28</v>
      </c>
      <c r="P115" s="195"/>
    </row>
    <row r="116" spans="1:16" ht="9.9" customHeight="1" x14ac:dyDescent="0.3">
      <c r="A116" s="204" t="s">
        <v>528</v>
      </c>
      <c r="B116" s="291" t="s">
        <v>336</v>
      </c>
      <c r="C116" s="292"/>
      <c r="D116" s="292"/>
      <c r="E116" s="292"/>
      <c r="F116" s="293" t="s">
        <v>527</v>
      </c>
      <c r="G116" s="294"/>
      <c r="H116" s="294"/>
      <c r="I116" s="294"/>
      <c r="J116" s="294"/>
      <c r="K116" s="294"/>
      <c r="L116" s="195">
        <v>539838.66</v>
      </c>
      <c r="M116" s="195">
        <v>0</v>
      </c>
      <c r="N116" s="195">
        <v>0</v>
      </c>
      <c r="O116" s="195">
        <v>539838.66</v>
      </c>
      <c r="P116" s="195"/>
    </row>
    <row r="117" spans="1:16" ht="9.9" customHeight="1" x14ac:dyDescent="0.3">
      <c r="A117" s="203" t="s">
        <v>529</v>
      </c>
      <c r="B117" s="291" t="s">
        <v>336</v>
      </c>
      <c r="C117" s="292"/>
      <c r="D117" s="292"/>
      <c r="E117" s="292"/>
      <c r="F117" s="292"/>
      <c r="G117" s="295" t="s">
        <v>530</v>
      </c>
      <c r="H117" s="296"/>
      <c r="I117" s="296"/>
      <c r="J117" s="296"/>
      <c r="K117" s="296"/>
      <c r="L117" s="196">
        <v>416520.66</v>
      </c>
      <c r="M117" s="196">
        <v>0</v>
      </c>
      <c r="N117" s="196">
        <v>0</v>
      </c>
      <c r="O117" s="196">
        <v>416520.66</v>
      </c>
      <c r="P117" s="196"/>
    </row>
    <row r="118" spans="1:16" ht="9.9" customHeight="1" x14ac:dyDescent="0.3">
      <c r="A118" s="203" t="s">
        <v>531</v>
      </c>
      <c r="B118" s="291" t="s">
        <v>336</v>
      </c>
      <c r="C118" s="292"/>
      <c r="D118" s="292"/>
      <c r="E118" s="292"/>
      <c r="F118" s="292"/>
      <c r="G118" s="295" t="s">
        <v>532</v>
      </c>
      <c r="H118" s="296"/>
      <c r="I118" s="296"/>
      <c r="J118" s="296"/>
      <c r="K118" s="296"/>
      <c r="L118" s="196">
        <v>113798</v>
      </c>
      <c r="M118" s="196">
        <v>0</v>
      </c>
      <c r="N118" s="196">
        <v>0</v>
      </c>
      <c r="O118" s="196">
        <v>113798</v>
      </c>
      <c r="P118" s="196"/>
    </row>
    <row r="119" spans="1:16" ht="9.9" customHeight="1" x14ac:dyDescent="0.3">
      <c r="A119" s="203" t="s">
        <v>533</v>
      </c>
      <c r="B119" s="291" t="s">
        <v>336</v>
      </c>
      <c r="C119" s="292"/>
      <c r="D119" s="292"/>
      <c r="E119" s="292"/>
      <c r="F119" s="292"/>
      <c r="G119" s="295" t="s">
        <v>534</v>
      </c>
      <c r="H119" s="296"/>
      <c r="I119" s="296"/>
      <c r="J119" s="296"/>
      <c r="K119" s="296"/>
      <c r="L119" s="196">
        <v>9520</v>
      </c>
      <c r="M119" s="196">
        <v>0</v>
      </c>
      <c r="N119" s="196">
        <v>0</v>
      </c>
      <c r="O119" s="196">
        <v>9520</v>
      </c>
      <c r="P119" s="196"/>
    </row>
    <row r="120" spans="1:16" ht="9.9" customHeight="1" x14ac:dyDescent="0.3">
      <c r="A120" s="116" t="s">
        <v>336</v>
      </c>
      <c r="B120" s="291" t="s">
        <v>336</v>
      </c>
      <c r="C120" s="292"/>
      <c r="D120" s="292"/>
      <c r="E120" s="292"/>
      <c r="F120" s="292"/>
      <c r="G120" s="117" t="s">
        <v>336</v>
      </c>
      <c r="H120" s="118"/>
      <c r="I120" s="118"/>
      <c r="J120" s="118"/>
      <c r="K120" s="118"/>
      <c r="L120" s="197"/>
      <c r="M120" s="197"/>
      <c r="N120" s="197"/>
      <c r="O120" s="197"/>
      <c r="P120" s="197"/>
    </row>
    <row r="121" spans="1:16" ht="9.9" customHeight="1" x14ac:dyDescent="0.3">
      <c r="A121" s="204" t="s">
        <v>535</v>
      </c>
      <c r="B121" s="291" t="s">
        <v>336</v>
      </c>
      <c r="C121" s="292"/>
      <c r="D121" s="292"/>
      <c r="E121" s="292"/>
      <c r="F121" s="293" t="s">
        <v>536</v>
      </c>
      <c r="G121" s="294"/>
      <c r="H121" s="294"/>
      <c r="I121" s="294"/>
      <c r="J121" s="294"/>
      <c r="K121" s="294"/>
      <c r="L121" s="195">
        <v>-531972.84</v>
      </c>
      <c r="M121" s="195">
        <v>0</v>
      </c>
      <c r="N121" s="195">
        <v>353.54</v>
      </c>
      <c r="O121" s="195">
        <v>-532326.38</v>
      </c>
      <c r="P121" s="195"/>
    </row>
    <row r="122" spans="1:16" ht="9.9" customHeight="1" x14ac:dyDescent="0.3">
      <c r="A122" s="203" t="s">
        <v>537</v>
      </c>
      <c r="B122" s="291" t="s">
        <v>336</v>
      </c>
      <c r="C122" s="292"/>
      <c r="D122" s="292"/>
      <c r="E122" s="292"/>
      <c r="F122" s="292"/>
      <c r="G122" s="295" t="s">
        <v>538</v>
      </c>
      <c r="H122" s="296"/>
      <c r="I122" s="296"/>
      <c r="J122" s="296"/>
      <c r="K122" s="296"/>
      <c r="L122" s="196">
        <v>-408654.84</v>
      </c>
      <c r="M122" s="196">
        <v>0</v>
      </c>
      <c r="N122" s="196">
        <v>353.54</v>
      </c>
      <c r="O122" s="196">
        <v>-409008.38</v>
      </c>
      <c r="P122" s="196"/>
    </row>
    <row r="123" spans="1:16" ht="9.9" customHeight="1" x14ac:dyDescent="0.3">
      <c r="A123" s="203" t="s">
        <v>539</v>
      </c>
      <c r="B123" s="291" t="s">
        <v>336</v>
      </c>
      <c r="C123" s="292"/>
      <c r="D123" s="292"/>
      <c r="E123" s="292"/>
      <c r="F123" s="292"/>
      <c r="G123" s="295" t="s">
        <v>540</v>
      </c>
      <c r="H123" s="296"/>
      <c r="I123" s="296"/>
      <c r="J123" s="296"/>
      <c r="K123" s="296"/>
      <c r="L123" s="196">
        <v>-9520</v>
      </c>
      <c r="M123" s="196">
        <v>0</v>
      </c>
      <c r="N123" s="196">
        <v>0</v>
      </c>
      <c r="O123" s="196">
        <v>-9520</v>
      </c>
      <c r="P123" s="196"/>
    </row>
    <row r="124" spans="1:16" ht="9.9" customHeight="1" x14ac:dyDescent="0.3">
      <c r="A124" s="203" t="s">
        <v>541</v>
      </c>
      <c r="B124" s="291" t="s">
        <v>336</v>
      </c>
      <c r="C124" s="292"/>
      <c r="D124" s="292"/>
      <c r="E124" s="292"/>
      <c r="F124" s="292"/>
      <c r="G124" s="295" t="s">
        <v>542</v>
      </c>
      <c r="H124" s="296"/>
      <c r="I124" s="296"/>
      <c r="J124" s="296"/>
      <c r="K124" s="296"/>
      <c r="L124" s="196">
        <v>-113798</v>
      </c>
      <c r="M124" s="196">
        <v>0</v>
      </c>
      <c r="N124" s="196">
        <v>0</v>
      </c>
      <c r="O124" s="196">
        <v>-113798</v>
      </c>
      <c r="P124" s="196"/>
    </row>
    <row r="125" spans="1:16" ht="9.9" customHeight="1" x14ac:dyDescent="0.3">
      <c r="A125" s="116" t="s">
        <v>336</v>
      </c>
      <c r="B125" s="291" t="s">
        <v>336</v>
      </c>
      <c r="C125" s="292"/>
      <c r="D125" s="292"/>
      <c r="E125" s="292"/>
      <c r="F125" s="292"/>
      <c r="G125" s="117" t="s">
        <v>336</v>
      </c>
      <c r="H125" s="118"/>
      <c r="I125" s="118"/>
      <c r="J125" s="118"/>
      <c r="K125" s="118"/>
      <c r="L125" s="197"/>
      <c r="M125" s="197"/>
      <c r="N125" s="197"/>
      <c r="O125" s="197"/>
      <c r="P125" s="197"/>
    </row>
    <row r="126" spans="1:16" ht="9.9" customHeight="1" x14ac:dyDescent="0.3">
      <c r="A126" s="204" t="s">
        <v>543</v>
      </c>
      <c r="B126" s="291" t="s">
        <v>336</v>
      </c>
      <c r="C126" s="292"/>
      <c r="D126" s="292"/>
      <c r="E126" s="293" t="s">
        <v>544</v>
      </c>
      <c r="F126" s="294"/>
      <c r="G126" s="294"/>
      <c r="H126" s="294"/>
      <c r="I126" s="294"/>
      <c r="J126" s="294"/>
      <c r="K126" s="294"/>
      <c r="L126" s="195">
        <v>81398</v>
      </c>
      <c r="M126" s="195">
        <v>12580</v>
      </c>
      <c r="N126" s="195">
        <v>328</v>
      </c>
      <c r="O126" s="195">
        <v>93650</v>
      </c>
      <c r="P126" s="195"/>
    </row>
    <row r="127" spans="1:16" ht="9.9" customHeight="1" x14ac:dyDescent="0.3">
      <c r="A127" s="204" t="s">
        <v>545</v>
      </c>
      <c r="B127" s="291" t="s">
        <v>336</v>
      </c>
      <c r="C127" s="292"/>
      <c r="D127" s="292"/>
      <c r="E127" s="292"/>
      <c r="F127" s="293" t="s">
        <v>544</v>
      </c>
      <c r="G127" s="294"/>
      <c r="H127" s="294"/>
      <c r="I127" s="294"/>
      <c r="J127" s="294"/>
      <c r="K127" s="294"/>
      <c r="L127" s="195">
        <v>81398</v>
      </c>
      <c r="M127" s="195">
        <v>12580</v>
      </c>
      <c r="N127" s="195">
        <v>328</v>
      </c>
      <c r="O127" s="195">
        <v>93650</v>
      </c>
      <c r="P127" s="195"/>
    </row>
    <row r="128" spans="1:16" ht="9.9" customHeight="1" x14ac:dyDescent="0.3">
      <c r="A128" s="203" t="s">
        <v>546</v>
      </c>
      <c r="B128" s="291" t="s">
        <v>336</v>
      </c>
      <c r="C128" s="292"/>
      <c r="D128" s="292"/>
      <c r="E128" s="292"/>
      <c r="F128" s="292"/>
      <c r="G128" s="295" t="s">
        <v>547</v>
      </c>
      <c r="H128" s="296"/>
      <c r="I128" s="296"/>
      <c r="J128" s="296"/>
      <c r="K128" s="296"/>
      <c r="L128" s="196">
        <v>81398</v>
      </c>
      <c r="M128" s="196">
        <v>12580</v>
      </c>
      <c r="N128" s="196">
        <v>328</v>
      </c>
      <c r="O128" s="196">
        <v>93650</v>
      </c>
      <c r="P128" s="196">
        <f>M128-N128</f>
        <v>12252</v>
      </c>
    </row>
    <row r="129" spans="1:16" ht="9.9" customHeight="1" x14ac:dyDescent="0.3">
      <c r="A129" s="116" t="s">
        <v>336</v>
      </c>
      <c r="B129" s="291" t="s">
        <v>336</v>
      </c>
      <c r="C129" s="292"/>
      <c r="D129" s="292"/>
      <c r="E129" s="292"/>
      <c r="F129" s="292"/>
      <c r="G129" s="117" t="s">
        <v>336</v>
      </c>
      <c r="H129" s="118"/>
      <c r="I129" s="118"/>
      <c r="J129" s="118"/>
      <c r="K129" s="118"/>
      <c r="L129" s="197"/>
      <c r="M129" s="197"/>
      <c r="N129" s="197"/>
      <c r="O129" s="197"/>
      <c r="P129" s="197"/>
    </row>
    <row r="130" spans="1:16" ht="9.9" customHeight="1" x14ac:dyDescent="0.3">
      <c r="A130" s="204" t="s">
        <v>548</v>
      </c>
      <c r="B130" s="291" t="s">
        <v>336</v>
      </c>
      <c r="C130" s="292"/>
      <c r="D130" s="293" t="s">
        <v>549</v>
      </c>
      <c r="E130" s="294"/>
      <c r="F130" s="294"/>
      <c r="G130" s="294"/>
      <c r="H130" s="294"/>
      <c r="I130" s="294"/>
      <c r="J130" s="294"/>
      <c r="K130" s="294"/>
      <c r="L130" s="195">
        <v>9654554.6899999995</v>
      </c>
      <c r="M130" s="195">
        <v>0</v>
      </c>
      <c r="N130" s="195">
        <v>0</v>
      </c>
      <c r="O130" s="195">
        <v>9654554.6899999995</v>
      </c>
      <c r="P130" s="195"/>
    </row>
    <row r="131" spans="1:16" ht="9.9" customHeight="1" x14ac:dyDescent="0.3">
      <c r="A131" s="204" t="s">
        <v>550</v>
      </c>
      <c r="B131" s="291" t="s">
        <v>336</v>
      </c>
      <c r="C131" s="292"/>
      <c r="D131" s="292"/>
      <c r="E131" s="293" t="s">
        <v>549</v>
      </c>
      <c r="F131" s="294"/>
      <c r="G131" s="294"/>
      <c r="H131" s="294"/>
      <c r="I131" s="294"/>
      <c r="J131" s="294"/>
      <c r="K131" s="294"/>
      <c r="L131" s="195">
        <v>9654554.6899999995</v>
      </c>
      <c r="M131" s="195">
        <v>0</v>
      </c>
      <c r="N131" s="195">
        <v>0</v>
      </c>
      <c r="O131" s="195">
        <v>9654554.6899999995</v>
      </c>
      <c r="P131" s="195"/>
    </row>
    <row r="132" spans="1:16" ht="9.9" customHeight="1" x14ac:dyDescent="0.3">
      <c r="A132" s="204" t="s">
        <v>551</v>
      </c>
      <c r="B132" s="291" t="s">
        <v>336</v>
      </c>
      <c r="C132" s="292"/>
      <c r="D132" s="292"/>
      <c r="E132" s="292"/>
      <c r="F132" s="293" t="s">
        <v>552</v>
      </c>
      <c r="G132" s="294"/>
      <c r="H132" s="294"/>
      <c r="I132" s="294"/>
      <c r="J132" s="294"/>
      <c r="K132" s="294"/>
      <c r="L132" s="195">
        <v>9654554.6899999995</v>
      </c>
      <c r="M132" s="195">
        <v>0</v>
      </c>
      <c r="N132" s="195">
        <v>0</v>
      </c>
      <c r="O132" s="195">
        <v>9654554.6899999995</v>
      </c>
      <c r="P132" s="195"/>
    </row>
    <row r="133" spans="1:16" ht="9.9" customHeight="1" x14ac:dyDescent="0.3">
      <c r="A133" s="203" t="s">
        <v>553</v>
      </c>
      <c r="B133" s="291" t="s">
        <v>336</v>
      </c>
      <c r="C133" s="292"/>
      <c r="D133" s="292"/>
      <c r="E133" s="292"/>
      <c r="F133" s="292"/>
      <c r="G133" s="295" t="s">
        <v>432</v>
      </c>
      <c r="H133" s="296"/>
      <c r="I133" s="296"/>
      <c r="J133" s="296"/>
      <c r="K133" s="296"/>
      <c r="L133" s="196">
        <v>29585</v>
      </c>
      <c r="M133" s="196">
        <v>0</v>
      </c>
      <c r="N133" s="196">
        <v>0</v>
      </c>
      <c r="O133" s="196">
        <v>29585</v>
      </c>
      <c r="P133" s="196"/>
    </row>
    <row r="134" spans="1:16" ht="9.9" customHeight="1" x14ac:dyDescent="0.3">
      <c r="A134" s="203" t="s">
        <v>554</v>
      </c>
      <c r="B134" s="291" t="s">
        <v>336</v>
      </c>
      <c r="C134" s="292"/>
      <c r="D134" s="292"/>
      <c r="E134" s="292"/>
      <c r="F134" s="292"/>
      <c r="G134" s="295" t="s">
        <v>555</v>
      </c>
      <c r="H134" s="296"/>
      <c r="I134" s="296"/>
      <c r="J134" s="296"/>
      <c r="K134" s="296"/>
      <c r="L134" s="196">
        <v>1267564.69</v>
      </c>
      <c r="M134" s="196">
        <v>0</v>
      </c>
      <c r="N134" s="196">
        <v>0</v>
      </c>
      <c r="O134" s="196">
        <v>1267564.69</v>
      </c>
      <c r="P134" s="196"/>
    </row>
    <row r="135" spans="1:16" ht="9.9" customHeight="1" x14ac:dyDescent="0.3">
      <c r="A135" s="203" t="s">
        <v>556</v>
      </c>
      <c r="B135" s="291" t="s">
        <v>336</v>
      </c>
      <c r="C135" s="292"/>
      <c r="D135" s="292"/>
      <c r="E135" s="292"/>
      <c r="F135" s="292"/>
      <c r="G135" s="295" t="s">
        <v>557</v>
      </c>
      <c r="H135" s="296"/>
      <c r="I135" s="296"/>
      <c r="J135" s="296"/>
      <c r="K135" s="296"/>
      <c r="L135" s="196">
        <v>35000</v>
      </c>
      <c r="M135" s="196">
        <v>0</v>
      </c>
      <c r="N135" s="196">
        <v>0</v>
      </c>
      <c r="O135" s="196">
        <v>35000</v>
      </c>
      <c r="P135" s="196"/>
    </row>
    <row r="136" spans="1:16" ht="9.9" customHeight="1" x14ac:dyDescent="0.3">
      <c r="A136" s="203" t="s">
        <v>558</v>
      </c>
      <c r="B136" s="291" t="s">
        <v>336</v>
      </c>
      <c r="C136" s="292"/>
      <c r="D136" s="292"/>
      <c r="E136" s="292"/>
      <c r="F136" s="292"/>
      <c r="G136" s="295" t="s">
        <v>559</v>
      </c>
      <c r="H136" s="296"/>
      <c r="I136" s="296"/>
      <c r="J136" s="296"/>
      <c r="K136" s="296"/>
      <c r="L136" s="196">
        <v>150000</v>
      </c>
      <c r="M136" s="196">
        <v>0</v>
      </c>
      <c r="N136" s="196">
        <v>0</v>
      </c>
      <c r="O136" s="196">
        <v>150000</v>
      </c>
      <c r="P136" s="196"/>
    </row>
    <row r="137" spans="1:16" ht="9.9" customHeight="1" x14ac:dyDescent="0.3">
      <c r="A137" s="203" t="s">
        <v>560</v>
      </c>
      <c r="B137" s="291" t="s">
        <v>336</v>
      </c>
      <c r="C137" s="292"/>
      <c r="D137" s="292"/>
      <c r="E137" s="292"/>
      <c r="F137" s="292"/>
      <c r="G137" s="295" t="s">
        <v>561</v>
      </c>
      <c r="H137" s="296"/>
      <c r="I137" s="296"/>
      <c r="J137" s="296"/>
      <c r="K137" s="296"/>
      <c r="L137" s="196">
        <v>8172405</v>
      </c>
      <c r="M137" s="196">
        <v>0</v>
      </c>
      <c r="N137" s="196">
        <v>0</v>
      </c>
      <c r="O137" s="196">
        <v>8172405</v>
      </c>
      <c r="P137" s="196"/>
    </row>
    <row r="138" spans="1:16" ht="9.9" customHeight="1" x14ac:dyDescent="0.3">
      <c r="A138" s="116" t="s">
        <v>336</v>
      </c>
      <c r="B138" s="291" t="s">
        <v>336</v>
      </c>
      <c r="C138" s="292"/>
      <c r="D138" s="292"/>
      <c r="E138" s="292"/>
      <c r="F138" s="292"/>
      <c r="G138" s="117" t="s">
        <v>336</v>
      </c>
      <c r="H138" s="118"/>
      <c r="I138" s="118"/>
      <c r="J138" s="118"/>
      <c r="K138" s="118"/>
      <c r="L138" s="197"/>
      <c r="M138" s="197"/>
      <c r="N138" s="197"/>
      <c r="O138" s="197"/>
      <c r="P138" s="197"/>
    </row>
    <row r="139" spans="1:16" ht="9.9" customHeight="1" x14ac:dyDescent="0.3">
      <c r="A139" s="204" t="s">
        <v>562</v>
      </c>
      <c r="B139" s="293" t="s">
        <v>563</v>
      </c>
      <c r="C139" s="294"/>
      <c r="D139" s="294"/>
      <c r="E139" s="294"/>
      <c r="F139" s="294"/>
      <c r="G139" s="294"/>
      <c r="H139" s="294"/>
      <c r="I139" s="294"/>
      <c r="J139" s="294"/>
      <c r="K139" s="294"/>
      <c r="L139" s="195">
        <v>23355624.59</v>
      </c>
      <c r="M139" s="195">
        <v>3575748.72</v>
      </c>
      <c r="N139" s="195">
        <v>6787479.5300000003</v>
      </c>
      <c r="O139" s="195">
        <v>26567355.399999999</v>
      </c>
      <c r="P139" s="195"/>
    </row>
    <row r="140" spans="1:16" ht="9.9" customHeight="1" x14ac:dyDescent="0.3">
      <c r="A140" s="204" t="s">
        <v>564</v>
      </c>
      <c r="B140" s="202" t="s">
        <v>336</v>
      </c>
      <c r="C140" s="293" t="s">
        <v>565</v>
      </c>
      <c r="D140" s="294"/>
      <c r="E140" s="294"/>
      <c r="F140" s="294"/>
      <c r="G140" s="294"/>
      <c r="H140" s="294"/>
      <c r="I140" s="294"/>
      <c r="J140" s="294"/>
      <c r="K140" s="294"/>
      <c r="L140" s="195">
        <v>9717976.5999999996</v>
      </c>
      <c r="M140" s="195">
        <v>3363801.21</v>
      </c>
      <c r="N140" s="195">
        <v>6704106.4400000004</v>
      </c>
      <c r="O140" s="195">
        <v>13058281.83</v>
      </c>
      <c r="P140" s="195"/>
    </row>
    <row r="141" spans="1:16" ht="9.9" customHeight="1" x14ac:dyDescent="0.3">
      <c r="A141" s="204" t="s">
        <v>566</v>
      </c>
      <c r="B141" s="291" t="s">
        <v>336</v>
      </c>
      <c r="C141" s="292"/>
      <c r="D141" s="293" t="s">
        <v>567</v>
      </c>
      <c r="E141" s="294"/>
      <c r="F141" s="294"/>
      <c r="G141" s="294"/>
      <c r="H141" s="294"/>
      <c r="I141" s="294"/>
      <c r="J141" s="294"/>
      <c r="K141" s="294"/>
      <c r="L141" s="195">
        <v>1396764.37</v>
      </c>
      <c r="M141" s="195">
        <v>2304103.91</v>
      </c>
      <c r="N141" s="195">
        <v>1735994.85</v>
      </c>
      <c r="O141" s="195">
        <v>828655.31</v>
      </c>
      <c r="P141" s="195"/>
    </row>
    <row r="142" spans="1:16" ht="9.9" customHeight="1" x14ac:dyDescent="0.3">
      <c r="A142" s="204" t="s">
        <v>568</v>
      </c>
      <c r="B142" s="291" t="s">
        <v>336</v>
      </c>
      <c r="C142" s="292"/>
      <c r="D142" s="292"/>
      <c r="E142" s="293" t="s">
        <v>569</v>
      </c>
      <c r="F142" s="294"/>
      <c r="G142" s="294"/>
      <c r="H142" s="294"/>
      <c r="I142" s="294"/>
      <c r="J142" s="294"/>
      <c r="K142" s="294"/>
      <c r="L142" s="195">
        <v>689441.7</v>
      </c>
      <c r="M142" s="195">
        <v>1363871.7</v>
      </c>
      <c r="N142" s="195">
        <v>1161334.69</v>
      </c>
      <c r="O142" s="195">
        <v>486904.69</v>
      </c>
      <c r="P142" s="195"/>
    </row>
    <row r="143" spans="1:16" ht="9.9" customHeight="1" x14ac:dyDescent="0.3">
      <c r="A143" s="204" t="s">
        <v>570</v>
      </c>
      <c r="B143" s="291" t="s">
        <v>336</v>
      </c>
      <c r="C143" s="292"/>
      <c r="D143" s="292"/>
      <c r="E143" s="292"/>
      <c r="F143" s="293" t="s">
        <v>569</v>
      </c>
      <c r="G143" s="294"/>
      <c r="H143" s="294"/>
      <c r="I143" s="294"/>
      <c r="J143" s="294"/>
      <c r="K143" s="294"/>
      <c r="L143" s="195">
        <v>689441.7</v>
      </c>
      <c r="M143" s="195">
        <v>1363871.7</v>
      </c>
      <c r="N143" s="195">
        <v>1161334.69</v>
      </c>
      <c r="O143" s="195">
        <v>486904.69</v>
      </c>
      <c r="P143" s="195"/>
    </row>
    <row r="144" spans="1:16" ht="9.9" customHeight="1" x14ac:dyDescent="0.3">
      <c r="A144" s="203" t="s">
        <v>571</v>
      </c>
      <c r="B144" s="291" t="s">
        <v>336</v>
      </c>
      <c r="C144" s="292"/>
      <c r="D144" s="292"/>
      <c r="E144" s="292"/>
      <c r="F144" s="292"/>
      <c r="G144" s="295" t="s">
        <v>572</v>
      </c>
      <c r="H144" s="296"/>
      <c r="I144" s="296"/>
      <c r="J144" s="296"/>
      <c r="K144" s="296"/>
      <c r="L144" s="196">
        <v>800</v>
      </c>
      <c r="M144" s="196">
        <v>545720.41</v>
      </c>
      <c r="N144" s="196">
        <v>545720.41</v>
      </c>
      <c r="O144" s="196">
        <v>800</v>
      </c>
      <c r="P144" s="196"/>
    </row>
    <row r="145" spans="1:16" ht="9.9" customHeight="1" x14ac:dyDescent="0.3">
      <c r="A145" s="203" t="s">
        <v>573</v>
      </c>
      <c r="B145" s="291" t="s">
        <v>336</v>
      </c>
      <c r="C145" s="292"/>
      <c r="D145" s="292"/>
      <c r="E145" s="292"/>
      <c r="F145" s="292"/>
      <c r="G145" s="295" t="s">
        <v>574</v>
      </c>
      <c r="H145" s="296"/>
      <c r="I145" s="296"/>
      <c r="J145" s="296"/>
      <c r="K145" s="296"/>
      <c r="L145" s="196">
        <v>463012.64</v>
      </c>
      <c r="M145" s="196">
        <v>463012.64</v>
      </c>
      <c r="N145" s="196">
        <v>484773.06</v>
      </c>
      <c r="O145" s="196">
        <v>484773.06</v>
      </c>
      <c r="P145" s="196"/>
    </row>
    <row r="146" spans="1:16" ht="9.9" customHeight="1" x14ac:dyDescent="0.3">
      <c r="A146" s="203" t="s">
        <v>575</v>
      </c>
      <c r="B146" s="291" t="s">
        <v>336</v>
      </c>
      <c r="C146" s="292"/>
      <c r="D146" s="292"/>
      <c r="E146" s="292"/>
      <c r="F146" s="292"/>
      <c r="G146" s="295" t="s">
        <v>576</v>
      </c>
      <c r="H146" s="296"/>
      <c r="I146" s="296"/>
      <c r="J146" s="296"/>
      <c r="K146" s="296"/>
      <c r="L146" s="196">
        <v>177402.75</v>
      </c>
      <c r="M146" s="196">
        <v>177402.75</v>
      </c>
      <c r="N146" s="196">
        <v>0</v>
      </c>
      <c r="O146" s="196">
        <v>0</v>
      </c>
      <c r="P146" s="196"/>
    </row>
    <row r="147" spans="1:16" ht="9.9" customHeight="1" x14ac:dyDescent="0.3">
      <c r="A147" s="203" t="s">
        <v>577</v>
      </c>
      <c r="B147" s="291" t="s">
        <v>336</v>
      </c>
      <c r="C147" s="292"/>
      <c r="D147" s="292"/>
      <c r="E147" s="292"/>
      <c r="F147" s="292"/>
      <c r="G147" s="295" t="s">
        <v>578</v>
      </c>
      <c r="H147" s="296"/>
      <c r="I147" s="296"/>
      <c r="J147" s="296"/>
      <c r="K147" s="296"/>
      <c r="L147" s="196">
        <v>0</v>
      </c>
      <c r="M147" s="196">
        <v>1248.22</v>
      </c>
      <c r="N147" s="196">
        <v>1248.22</v>
      </c>
      <c r="O147" s="196">
        <v>0</v>
      </c>
      <c r="P147" s="196"/>
    </row>
    <row r="148" spans="1:16" ht="9.9" customHeight="1" x14ac:dyDescent="0.3">
      <c r="A148" s="203" t="s">
        <v>579</v>
      </c>
      <c r="B148" s="291" t="s">
        <v>336</v>
      </c>
      <c r="C148" s="292"/>
      <c r="D148" s="292"/>
      <c r="E148" s="292"/>
      <c r="F148" s="292"/>
      <c r="G148" s="295" t="s">
        <v>580</v>
      </c>
      <c r="H148" s="296"/>
      <c r="I148" s="296"/>
      <c r="J148" s="296"/>
      <c r="K148" s="296"/>
      <c r="L148" s="196">
        <v>48226.31</v>
      </c>
      <c r="M148" s="196">
        <v>176487.67999999999</v>
      </c>
      <c r="N148" s="196">
        <v>129593</v>
      </c>
      <c r="O148" s="196">
        <v>1331.63</v>
      </c>
      <c r="P148" s="196"/>
    </row>
    <row r="149" spans="1:16" ht="9.9" customHeight="1" x14ac:dyDescent="0.3">
      <c r="A149" s="116" t="s">
        <v>336</v>
      </c>
      <c r="B149" s="291" t="s">
        <v>336</v>
      </c>
      <c r="C149" s="292"/>
      <c r="D149" s="292"/>
      <c r="E149" s="292"/>
      <c r="F149" s="292"/>
      <c r="G149" s="117" t="s">
        <v>336</v>
      </c>
      <c r="H149" s="118"/>
      <c r="I149" s="118"/>
      <c r="J149" s="118"/>
      <c r="K149" s="118"/>
      <c r="L149" s="197"/>
      <c r="M149" s="197"/>
      <c r="N149" s="197"/>
      <c r="O149" s="197"/>
      <c r="P149" s="197"/>
    </row>
    <row r="150" spans="1:16" ht="9.9" customHeight="1" x14ac:dyDescent="0.3">
      <c r="A150" s="204" t="s">
        <v>581</v>
      </c>
      <c r="B150" s="291" t="s">
        <v>336</v>
      </c>
      <c r="C150" s="292"/>
      <c r="D150" s="292"/>
      <c r="E150" s="293" t="s">
        <v>582</v>
      </c>
      <c r="F150" s="294"/>
      <c r="G150" s="294"/>
      <c r="H150" s="294"/>
      <c r="I150" s="294"/>
      <c r="J150" s="294"/>
      <c r="K150" s="294"/>
      <c r="L150" s="195">
        <v>109624.03</v>
      </c>
      <c r="M150" s="195">
        <v>203262.54</v>
      </c>
      <c r="N150" s="195">
        <v>205634.78</v>
      </c>
      <c r="O150" s="195">
        <v>111996.27</v>
      </c>
      <c r="P150" s="195"/>
    </row>
    <row r="151" spans="1:16" ht="9.9" customHeight="1" x14ac:dyDescent="0.3">
      <c r="A151" s="204" t="s">
        <v>583</v>
      </c>
      <c r="B151" s="291" t="s">
        <v>336</v>
      </c>
      <c r="C151" s="292"/>
      <c r="D151" s="292"/>
      <c r="E151" s="292"/>
      <c r="F151" s="293" t="s">
        <v>582</v>
      </c>
      <c r="G151" s="294"/>
      <c r="H151" s="294"/>
      <c r="I151" s="294"/>
      <c r="J151" s="294"/>
      <c r="K151" s="294"/>
      <c r="L151" s="195">
        <v>109624.03</v>
      </c>
      <c r="M151" s="195">
        <v>203262.54</v>
      </c>
      <c r="N151" s="195">
        <v>205634.78</v>
      </c>
      <c r="O151" s="195">
        <v>111996.27</v>
      </c>
      <c r="P151" s="195"/>
    </row>
    <row r="152" spans="1:16" ht="9.9" customHeight="1" x14ac:dyDescent="0.3">
      <c r="A152" s="203" t="s">
        <v>584</v>
      </c>
      <c r="B152" s="291" t="s">
        <v>336</v>
      </c>
      <c r="C152" s="292"/>
      <c r="D152" s="292"/>
      <c r="E152" s="292"/>
      <c r="F152" s="292"/>
      <c r="G152" s="295" t="s">
        <v>585</v>
      </c>
      <c r="H152" s="296"/>
      <c r="I152" s="296"/>
      <c r="J152" s="296"/>
      <c r="K152" s="296"/>
      <c r="L152" s="196">
        <v>78516.78</v>
      </c>
      <c r="M152" s="196">
        <v>172155.29</v>
      </c>
      <c r="N152" s="196">
        <v>172224.07</v>
      </c>
      <c r="O152" s="196">
        <v>78585.56</v>
      </c>
      <c r="P152" s="196"/>
    </row>
    <row r="153" spans="1:16" ht="9.9" customHeight="1" x14ac:dyDescent="0.3">
      <c r="A153" s="203" t="s">
        <v>586</v>
      </c>
      <c r="B153" s="291" t="s">
        <v>336</v>
      </c>
      <c r="C153" s="292"/>
      <c r="D153" s="292"/>
      <c r="E153" s="292"/>
      <c r="F153" s="292"/>
      <c r="G153" s="295" t="s">
        <v>587</v>
      </c>
      <c r="H153" s="296"/>
      <c r="I153" s="296"/>
      <c r="J153" s="296"/>
      <c r="K153" s="296"/>
      <c r="L153" s="196">
        <v>28422.16</v>
      </c>
      <c r="M153" s="196">
        <v>28422.16</v>
      </c>
      <c r="N153" s="196">
        <v>28597.38</v>
      </c>
      <c r="O153" s="196">
        <v>28597.38</v>
      </c>
      <c r="P153" s="196"/>
    </row>
    <row r="154" spans="1:16" ht="9.9" customHeight="1" x14ac:dyDescent="0.3">
      <c r="A154" s="203" t="s">
        <v>588</v>
      </c>
      <c r="B154" s="291" t="s">
        <v>336</v>
      </c>
      <c r="C154" s="292"/>
      <c r="D154" s="292"/>
      <c r="E154" s="292"/>
      <c r="F154" s="292"/>
      <c r="G154" s="295" t="s">
        <v>589</v>
      </c>
      <c r="H154" s="296"/>
      <c r="I154" s="296"/>
      <c r="J154" s="296"/>
      <c r="K154" s="296"/>
      <c r="L154" s="196">
        <v>2316.0500000000002</v>
      </c>
      <c r="M154" s="196">
        <v>2316.0500000000002</v>
      </c>
      <c r="N154" s="196">
        <v>4813.33</v>
      </c>
      <c r="O154" s="196">
        <v>4813.33</v>
      </c>
      <c r="P154" s="196"/>
    </row>
    <row r="155" spans="1:16" ht="9.9" customHeight="1" x14ac:dyDescent="0.3">
      <c r="A155" s="203" t="s">
        <v>590</v>
      </c>
      <c r="B155" s="291" t="s">
        <v>336</v>
      </c>
      <c r="C155" s="292"/>
      <c r="D155" s="292"/>
      <c r="E155" s="292"/>
      <c r="F155" s="292"/>
      <c r="G155" s="295" t="s">
        <v>591</v>
      </c>
      <c r="H155" s="296"/>
      <c r="I155" s="296"/>
      <c r="J155" s="296"/>
      <c r="K155" s="296"/>
      <c r="L155" s="196">
        <v>369.04</v>
      </c>
      <c r="M155" s="196">
        <v>369.04</v>
      </c>
      <c r="N155" s="196">
        <v>0</v>
      </c>
      <c r="O155" s="196">
        <v>0</v>
      </c>
      <c r="P155" s="196"/>
    </row>
    <row r="156" spans="1:16" ht="9.9" customHeight="1" x14ac:dyDescent="0.3">
      <c r="A156" s="116" t="s">
        <v>336</v>
      </c>
      <c r="B156" s="291" t="s">
        <v>336</v>
      </c>
      <c r="C156" s="292"/>
      <c r="D156" s="292"/>
      <c r="E156" s="292"/>
      <c r="F156" s="292"/>
      <c r="G156" s="117" t="s">
        <v>336</v>
      </c>
      <c r="H156" s="118"/>
      <c r="I156" s="118"/>
      <c r="J156" s="118"/>
      <c r="K156" s="118"/>
      <c r="L156" s="197"/>
      <c r="M156" s="197"/>
      <c r="N156" s="197"/>
      <c r="O156" s="197"/>
      <c r="P156" s="197"/>
    </row>
    <row r="157" spans="1:16" ht="9.9" customHeight="1" x14ac:dyDescent="0.3">
      <c r="A157" s="204" t="s">
        <v>592</v>
      </c>
      <c r="B157" s="291" t="s">
        <v>336</v>
      </c>
      <c r="C157" s="292"/>
      <c r="D157" s="292"/>
      <c r="E157" s="293" t="s">
        <v>593</v>
      </c>
      <c r="F157" s="294"/>
      <c r="G157" s="294"/>
      <c r="H157" s="294"/>
      <c r="I157" s="294"/>
      <c r="J157" s="294"/>
      <c r="K157" s="294"/>
      <c r="L157" s="195">
        <v>217014.13</v>
      </c>
      <c r="M157" s="195">
        <v>53775.05</v>
      </c>
      <c r="N157" s="195">
        <v>44147.67</v>
      </c>
      <c r="O157" s="195">
        <v>207386.75</v>
      </c>
      <c r="P157" s="195"/>
    </row>
    <row r="158" spans="1:16" ht="9.9" customHeight="1" x14ac:dyDescent="0.3">
      <c r="A158" s="204" t="s">
        <v>594</v>
      </c>
      <c r="B158" s="291" t="s">
        <v>336</v>
      </c>
      <c r="C158" s="292"/>
      <c r="D158" s="292"/>
      <c r="E158" s="292"/>
      <c r="F158" s="293" t="s">
        <v>593</v>
      </c>
      <c r="G158" s="294"/>
      <c r="H158" s="294"/>
      <c r="I158" s="294"/>
      <c r="J158" s="294"/>
      <c r="K158" s="294"/>
      <c r="L158" s="195">
        <v>56422.7</v>
      </c>
      <c r="M158" s="195">
        <v>53775.05</v>
      </c>
      <c r="N158" s="195">
        <v>44147.67</v>
      </c>
      <c r="O158" s="195">
        <v>46795.32</v>
      </c>
      <c r="P158" s="195"/>
    </row>
    <row r="159" spans="1:16" ht="9.9" customHeight="1" x14ac:dyDescent="0.3">
      <c r="A159" s="203" t="s">
        <v>595</v>
      </c>
      <c r="B159" s="291" t="s">
        <v>336</v>
      </c>
      <c r="C159" s="292"/>
      <c r="D159" s="292"/>
      <c r="E159" s="292"/>
      <c r="F159" s="292"/>
      <c r="G159" s="295" t="s">
        <v>596</v>
      </c>
      <c r="H159" s="296"/>
      <c r="I159" s="296"/>
      <c r="J159" s="296"/>
      <c r="K159" s="296"/>
      <c r="L159" s="196">
        <v>13101.45</v>
      </c>
      <c r="M159" s="196">
        <v>13101.45</v>
      </c>
      <c r="N159" s="196">
        <v>26519.29</v>
      </c>
      <c r="O159" s="196">
        <v>26519.29</v>
      </c>
      <c r="P159" s="196"/>
    </row>
    <row r="160" spans="1:16" ht="9.9" customHeight="1" x14ac:dyDescent="0.3">
      <c r="A160" s="203" t="s">
        <v>597</v>
      </c>
      <c r="B160" s="291" t="s">
        <v>336</v>
      </c>
      <c r="C160" s="292"/>
      <c r="D160" s="292"/>
      <c r="E160" s="292"/>
      <c r="F160" s="292"/>
      <c r="G160" s="295" t="s">
        <v>598</v>
      </c>
      <c r="H160" s="296"/>
      <c r="I160" s="296"/>
      <c r="J160" s="296"/>
      <c r="K160" s="296"/>
      <c r="L160" s="196">
        <v>934.64</v>
      </c>
      <c r="M160" s="196">
        <v>967.94</v>
      </c>
      <c r="N160" s="196">
        <v>874.66</v>
      </c>
      <c r="O160" s="196">
        <v>841.36</v>
      </c>
      <c r="P160" s="196"/>
    </row>
    <row r="161" spans="1:16" ht="9.9" customHeight="1" x14ac:dyDescent="0.3">
      <c r="A161" s="203" t="s">
        <v>599</v>
      </c>
      <c r="B161" s="291" t="s">
        <v>336</v>
      </c>
      <c r="C161" s="292"/>
      <c r="D161" s="292"/>
      <c r="E161" s="292"/>
      <c r="F161" s="292"/>
      <c r="G161" s="295" t="s">
        <v>600</v>
      </c>
      <c r="H161" s="296"/>
      <c r="I161" s="296"/>
      <c r="J161" s="296"/>
      <c r="K161" s="296"/>
      <c r="L161" s="196">
        <v>7359.07</v>
      </c>
      <c r="M161" s="196">
        <v>4678.12</v>
      </c>
      <c r="N161" s="196">
        <v>4412.91</v>
      </c>
      <c r="O161" s="196">
        <v>7093.86</v>
      </c>
      <c r="P161" s="196"/>
    </row>
    <row r="162" spans="1:16" ht="9.9" customHeight="1" x14ac:dyDescent="0.3">
      <c r="A162" s="203" t="s">
        <v>601</v>
      </c>
      <c r="B162" s="291" t="s">
        <v>336</v>
      </c>
      <c r="C162" s="292"/>
      <c r="D162" s="292"/>
      <c r="E162" s="292"/>
      <c r="F162" s="292"/>
      <c r="G162" s="295" t="s">
        <v>602</v>
      </c>
      <c r="H162" s="296"/>
      <c r="I162" s="296"/>
      <c r="J162" s="296"/>
      <c r="K162" s="296"/>
      <c r="L162" s="196">
        <v>31995.83</v>
      </c>
      <c r="M162" s="196">
        <v>31995.83</v>
      </c>
      <c r="N162" s="196">
        <v>9117</v>
      </c>
      <c r="O162" s="196">
        <v>9117</v>
      </c>
      <c r="P162" s="196"/>
    </row>
    <row r="163" spans="1:16" ht="9.9" customHeight="1" x14ac:dyDescent="0.3">
      <c r="A163" s="203" t="s">
        <v>603</v>
      </c>
      <c r="B163" s="291" t="s">
        <v>336</v>
      </c>
      <c r="C163" s="292"/>
      <c r="D163" s="292"/>
      <c r="E163" s="292"/>
      <c r="F163" s="292"/>
      <c r="G163" s="295" t="s">
        <v>604</v>
      </c>
      <c r="H163" s="296"/>
      <c r="I163" s="296"/>
      <c r="J163" s="296"/>
      <c r="K163" s="296"/>
      <c r="L163" s="196">
        <v>2391.6</v>
      </c>
      <c r="M163" s="196">
        <v>2391.6</v>
      </c>
      <c r="N163" s="196">
        <v>2469.65</v>
      </c>
      <c r="O163" s="196">
        <v>2469.65</v>
      </c>
      <c r="P163" s="196"/>
    </row>
    <row r="164" spans="1:16" ht="9.9" customHeight="1" x14ac:dyDescent="0.3">
      <c r="A164" s="203" t="s">
        <v>605</v>
      </c>
      <c r="B164" s="291" t="s">
        <v>336</v>
      </c>
      <c r="C164" s="292"/>
      <c r="D164" s="292"/>
      <c r="E164" s="292"/>
      <c r="F164" s="292"/>
      <c r="G164" s="295" t="s">
        <v>606</v>
      </c>
      <c r="H164" s="296"/>
      <c r="I164" s="296"/>
      <c r="J164" s="296"/>
      <c r="K164" s="296"/>
      <c r="L164" s="196">
        <v>59.52</v>
      </c>
      <c r="M164" s="196">
        <v>59.52</v>
      </c>
      <c r="N164" s="196">
        <v>0</v>
      </c>
      <c r="O164" s="196">
        <v>0</v>
      </c>
      <c r="P164" s="196"/>
    </row>
    <row r="165" spans="1:16" ht="9.9" customHeight="1" x14ac:dyDescent="0.3">
      <c r="A165" s="203" t="s">
        <v>607</v>
      </c>
      <c r="B165" s="291" t="s">
        <v>336</v>
      </c>
      <c r="C165" s="292"/>
      <c r="D165" s="292"/>
      <c r="E165" s="292"/>
      <c r="F165" s="292"/>
      <c r="G165" s="295" t="s">
        <v>608</v>
      </c>
      <c r="H165" s="296"/>
      <c r="I165" s="296"/>
      <c r="J165" s="296"/>
      <c r="K165" s="296"/>
      <c r="L165" s="196">
        <v>580.59</v>
      </c>
      <c r="M165" s="196">
        <v>580.59</v>
      </c>
      <c r="N165" s="196">
        <v>754.16</v>
      </c>
      <c r="O165" s="196">
        <v>754.16</v>
      </c>
      <c r="P165" s="196"/>
    </row>
    <row r="166" spans="1:16" ht="9.9" customHeight="1" x14ac:dyDescent="0.3">
      <c r="A166" s="116" t="s">
        <v>336</v>
      </c>
      <c r="B166" s="291" t="s">
        <v>336</v>
      </c>
      <c r="C166" s="292"/>
      <c r="D166" s="292"/>
      <c r="E166" s="292"/>
      <c r="F166" s="292"/>
      <c r="G166" s="117" t="s">
        <v>336</v>
      </c>
      <c r="H166" s="118"/>
      <c r="I166" s="118"/>
      <c r="J166" s="118"/>
      <c r="K166" s="118"/>
      <c r="L166" s="197"/>
      <c r="M166" s="197"/>
      <c r="N166" s="197"/>
      <c r="O166" s="197"/>
      <c r="P166" s="197"/>
    </row>
    <row r="167" spans="1:16" ht="9.9" customHeight="1" x14ac:dyDescent="0.3">
      <c r="A167" s="204" t="s">
        <v>609</v>
      </c>
      <c r="B167" s="291" t="s">
        <v>336</v>
      </c>
      <c r="C167" s="292"/>
      <c r="D167" s="292"/>
      <c r="E167" s="292"/>
      <c r="F167" s="293" t="s">
        <v>610</v>
      </c>
      <c r="G167" s="294"/>
      <c r="H167" s="294"/>
      <c r="I167" s="294"/>
      <c r="J167" s="294"/>
      <c r="K167" s="294"/>
      <c r="L167" s="195">
        <v>160591.43</v>
      </c>
      <c r="M167" s="195">
        <v>0</v>
      </c>
      <c r="N167" s="195">
        <v>0</v>
      </c>
      <c r="O167" s="195">
        <v>160591.43</v>
      </c>
      <c r="P167" s="195"/>
    </row>
    <row r="168" spans="1:16" ht="9.9" customHeight="1" x14ac:dyDescent="0.3">
      <c r="A168" s="203" t="s">
        <v>611</v>
      </c>
      <c r="B168" s="291" t="s">
        <v>336</v>
      </c>
      <c r="C168" s="292"/>
      <c r="D168" s="292"/>
      <c r="E168" s="292"/>
      <c r="F168" s="292"/>
      <c r="G168" s="295" t="s">
        <v>612</v>
      </c>
      <c r="H168" s="296"/>
      <c r="I168" s="296"/>
      <c r="J168" s="296"/>
      <c r="K168" s="296"/>
      <c r="L168" s="196">
        <v>145306.23999999999</v>
      </c>
      <c r="M168" s="196">
        <v>0</v>
      </c>
      <c r="N168" s="196">
        <v>0</v>
      </c>
      <c r="O168" s="196">
        <v>145306.23999999999</v>
      </c>
      <c r="P168" s="196"/>
    </row>
    <row r="169" spans="1:16" ht="9.9" customHeight="1" x14ac:dyDescent="0.3">
      <c r="A169" s="203" t="s">
        <v>613</v>
      </c>
      <c r="B169" s="291" t="s">
        <v>336</v>
      </c>
      <c r="C169" s="292"/>
      <c r="D169" s="292"/>
      <c r="E169" s="292"/>
      <c r="F169" s="292"/>
      <c r="G169" s="295" t="s">
        <v>614</v>
      </c>
      <c r="H169" s="296"/>
      <c r="I169" s="296"/>
      <c r="J169" s="296"/>
      <c r="K169" s="296"/>
      <c r="L169" s="196">
        <v>15285.19</v>
      </c>
      <c r="M169" s="196">
        <v>0</v>
      </c>
      <c r="N169" s="196">
        <v>0</v>
      </c>
      <c r="O169" s="196">
        <v>15285.19</v>
      </c>
      <c r="P169" s="196"/>
    </row>
    <row r="170" spans="1:16" ht="9.9" customHeight="1" x14ac:dyDescent="0.3">
      <c r="A170" s="116" t="s">
        <v>336</v>
      </c>
      <c r="B170" s="291" t="s">
        <v>336</v>
      </c>
      <c r="C170" s="292"/>
      <c r="D170" s="292"/>
      <c r="E170" s="292"/>
      <c r="F170" s="292"/>
      <c r="G170" s="117" t="s">
        <v>336</v>
      </c>
      <c r="H170" s="118"/>
      <c r="I170" s="118"/>
      <c r="J170" s="118"/>
      <c r="K170" s="118"/>
      <c r="L170" s="197"/>
      <c r="M170" s="197"/>
      <c r="N170" s="197"/>
      <c r="O170" s="197"/>
      <c r="P170" s="197"/>
    </row>
    <row r="171" spans="1:16" ht="9.9" customHeight="1" x14ac:dyDescent="0.3">
      <c r="A171" s="204" t="s">
        <v>615</v>
      </c>
      <c r="B171" s="291" t="s">
        <v>336</v>
      </c>
      <c r="C171" s="292"/>
      <c r="D171" s="292"/>
      <c r="E171" s="293" t="s">
        <v>616</v>
      </c>
      <c r="F171" s="294"/>
      <c r="G171" s="294"/>
      <c r="H171" s="294"/>
      <c r="I171" s="294"/>
      <c r="J171" s="294"/>
      <c r="K171" s="294"/>
      <c r="L171" s="195">
        <v>380684.51</v>
      </c>
      <c r="M171" s="195">
        <v>683194.62</v>
      </c>
      <c r="N171" s="195">
        <v>324848.96999999997</v>
      </c>
      <c r="O171" s="195">
        <v>22338.86</v>
      </c>
      <c r="P171" s="195"/>
    </row>
    <row r="172" spans="1:16" ht="9.9" customHeight="1" x14ac:dyDescent="0.3">
      <c r="A172" s="204" t="s">
        <v>617</v>
      </c>
      <c r="B172" s="291" t="s">
        <v>336</v>
      </c>
      <c r="C172" s="292"/>
      <c r="D172" s="292"/>
      <c r="E172" s="292"/>
      <c r="F172" s="293" t="s">
        <v>616</v>
      </c>
      <c r="G172" s="294"/>
      <c r="H172" s="294"/>
      <c r="I172" s="294"/>
      <c r="J172" s="294"/>
      <c r="K172" s="294"/>
      <c r="L172" s="195">
        <v>380684.51</v>
      </c>
      <c r="M172" s="195">
        <v>683194.62</v>
      </c>
      <c r="N172" s="195">
        <v>324848.96999999997</v>
      </c>
      <c r="O172" s="195">
        <v>22338.86</v>
      </c>
      <c r="P172" s="195"/>
    </row>
    <row r="173" spans="1:16" ht="9.9" customHeight="1" x14ac:dyDescent="0.3">
      <c r="A173" s="203" t="s">
        <v>618</v>
      </c>
      <c r="B173" s="291" t="s">
        <v>336</v>
      </c>
      <c r="C173" s="292"/>
      <c r="D173" s="292"/>
      <c r="E173" s="292"/>
      <c r="F173" s="292"/>
      <c r="G173" s="295" t="s">
        <v>619</v>
      </c>
      <c r="H173" s="296"/>
      <c r="I173" s="296"/>
      <c r="J173" s="296"/>
      <c r="K173" s="296"/>
      <c r="L173" s="196">
        <v>380684.51</v>
      </c>
      <c r="M173" s="196">
        <v>683194.62</v>
      </c>
      <c r="N173" s="196">
        <v>321570.84000000003</v>
      </c>
      <c r="O173" s="196">
        <v>19060.73</v>
      </c>
      <c r="P173" s="196"/>
    </row>
    <row r="174" spans="1:16" ht="9.9" customHeight="1" x14ac:dyDescent="0.3">
      <c r="A174" s="203" t="s">
        <v>620</v>
      </c>
      <c r="B174" s="291" t="s">
        <v>336</v>
      </c>
      <c r="C174" s="292"/>
      <c r="D174" s="292"/>
      <c r="E174" s="292"/>
      <c r="F174" s="292"/>
      <c r="G174" s="295" t="s">
        <v>621</v>
      </c>
      <c r="H174" s="296"/>
      <c r="I174" s="296"/>
      <c r="J174" s="296"/>
      <c r="K174" s="296"/>
      <c r="L174" s="196">
        <v>0</v>
      </c>
      <c r="M174" s="196">
        <v>0</v>
      </c>
      <c r="N174" s="196">
        <v>3278.13</v>
      </c>
      <c r="O174" s="196">
        <v>3278.13</v>
      </c>
      <c r="P174" s="196"/>
    </row>
    <row r="175" spans="1:16" ht="9.9" customHeight="1" x14ac:dyDescent="0.3">
      <c r="A175" s="116" t="s">
        <v>336</v>
      </c>
      <c r="B175" s="291" t="s">
        <v>336</v>
      </c>
      <c r="C175" s="292"/>
      <c r="D175" s="292"/>
      <c r="E175" s="292"/>
      <c r="F175" s="292"/>
      <c r="G175" s="117" t="s">
        <v>336</v>
      </c>
      <c r="H175" s="118"/>
      <c r="I175" s="118"/>
      <c r="J175" s="118"/>
      <c r="K175" s="118"/>
      <c r="L175" s="197"/>
      <c r="M175" s="197"/>
      <c r="N175" s="197"/>
      <c r="O175" s="197"/>
      <c r="P175" s="197"/>
    </row>
    <row r="176" spans="1:16" ht="9.9" customHeight="1" x14ac:dyDescent="0.3">
      <c r="A176" s="204" t="s">
        <v>622</v>
      </c>
      <c r="B176" s="291" t="s">
        <v>336</v>
      </c>
      <c r="C176" s="292"/>
      <c r="D176" s="292"/>
      <c r="E176" s="293" t="s">
        <v>396</v>
      </c>
      <c r="F176" s="294"/>
      <c r="G176" s="294"/>
      <c r="H176" s="294"/>
      <c r="I176" s="294"/>
      <c r="J176" s="294"/>
      <c r="K176" s="294"/>
      <c r="L176" s="195">
        <v>0</v>
      </c>
      <c r="M176" s="195">
        <v>0</v>
      </c>
      <c r="N176" s="195">
        <v>28.74</v>
      </c>
      <c r="O176" s="195">
        <v>28.74</v>
      </c>
      <c r="P176" s="195"/>
    </row>
    <row r="177" spans="1:16" ht="9.9" customHeight="1" x14ac:dyDescent="0.3">
      <c r="A177" s="204" t="s">
        <v>623</v>
      </c>
      <c r="B177" s="291" t="s">
        <v>336</v>
      </c>
      <c r="C177" s="292"/>
      <c r="D177" s="292"/>
      <c r="E177" s="292"/>
      <c r="F177" s="293" t="s">
        <v>396</v>
      </c>
      <c r="G177" s="294"/>
      <c r="H177" s="294"/>
      <c r="I177" s="294"/>
      <c r="J177" s="294"/>
      <c r="K177" s="294"/>
      <c r="L177" s="195">
        <v>0</v>
      </c>
      <c r="M177" s="195">
        <v>0</v>
      </c>
      <c r="N177" s="195">
        <v>28.74</v>
      </c>
      <c r="O177" s="195">
        <v>28.74</v>
      </c>
      <c r="P177" s="195"/>
    </row>
    <row r="178" spans="1:16" ht="9.9" customHeight="1" x14ac:dyDescent="0.3">
      <c r="A178" s="203" t="s">
        <v>624</v>
      </c>
      <c r="B178" s="291" t="s">
        <v>336</v>
      </c>
      <c r="C178" s="292"/>
      <c r="D178" s="292"/>
      <c r="E178" s="292"/>
      <c r="F178" s="292"/>
      <c r="G178" s="295" t="s">
        <v>625</v>
      </c>
      <c r="H178" s="296"/>
      <c r="I178" s="296"/>
      <c r="J178" s="296"/>
      <c r="K178" s="296"/>
      <c r="L178" s="196">
        <v>0</v>
      </c>
      <c r="M178" s="196">
        <v>0</v>
      </c>
      <c r="N178" s="196">
        <v>28.74</v>
      </c>
      <c r="O178" s="196">
        <v>28.74</v>
      </c>
      <c r="P178" s="196"/>
    </row>
    <row r="179" spans="1:16" ht="9.9" customHeight="1" x14ac:dyDescent="0.3">
      <c r="A179" s="116" t="s">
        <v>336</v>
      </c>
      <c r="B179" s="291" t="s">
        <v>336</v>
      </c>
      <c r="C179" s="292"/>
      <c r="D179" s="292"/>
      <c r="E179" s="292"/>
      <c r="F179" s="292"/>
      <c r="G179" s="117" t="s">
        <v>336</v>
      </c>
      <c r="H179" s="118"/>
      <c r="I179" s="118"/>
      <c r="J179" s="118"/>
      <c r="K179" s="118"/>
      <c r="L179" s="197"/>
      <c r="M179" s="197"/>
      <c r="N179" s="197"/>
      <c r="O179" s="197"/>
      <c r="P179" s="197"/>
    </row>
    <row r="180" spans="1:16" ht="9.9" customHeight="1" x14ac:dyDescent="0.3">
      <c r="A180" s="204" t="s">
        <v>626</v>
      </c>
      <c r="B180" s="291" t="s">
        <v>336</v>
      </c>
      <c r="C180" s="292"/>
      <c r="D180" s="293" t="s">
        <v>627</v>
      </c>
      <c r="E180" s="294"/>
      <c r="F180" s="294"/>
      <c r="G180" s="294"/>
      <c r="H180" s="294"/>
      <c r="I180" s="294"/>
      <c r="J180" s="294"/>
      <c r="K180" s="294"/>
      <c r="L180" s="195">
        <v>8321212.2300000004</v>
      </c>
      <c r="M180" s="195">
        <v>1059697.3</v>
      </c>
      <c r="N180" s="195">
        <v>4968111.59</v>
      </c>
      <c r="O180" s="195">
        <v>12229626.52</v>
      </c>
      <c r="P180" s="195"/>
    </row>
    <row r="181" spans="1:16" ht="9.9" customHeight="1" x14ac:dyDescent="0.3">
      <c r="A181" s="204" t="s">
        <v>628</v>
      </c>
      <c r="B181" s="291" t="s">
        <v>336</v>
      </c>
      <c r="C181" s="292"/>
      <c r="D181" s="292"/>
      <c r="E181" s="293" t="s">
        <v>627</v>
      </c>
      <c r="F181" s="294"/>
      <c r="G181" s="294"/>
      <c r="H181" s="294"/>
      <c r="I181" s="294"/>
      <c r="J181" s="294"/>
      <c r="K181" s="294"/>
      <c r="L181" s="195">
        <v>8321212.2300000004</v>
      </c>
      <c r="M181" s="195">
        <v>1059697.3</v>
      </c>
      <c r="N181" s="195">
        <v>4968111.59</v>
      </c>
      <c r="O181" s="195">
        <v>12229626.52</v>
      </c>
      <c r="P181" s="195"/>
    </row>
    <row r="182" spans="1:16" ht="9.9" customHeight="1" x14ac:dyDescent="0.3">
      <c r="A182" s="204" t="s">
        <v>629</v>
      </c>
      <c r="B182" s="291" t="s">
        <v>336</v>
      </c>
      <c r="C182" s="292"/>
      <c r="D182" s="292"/>
      <c r="E182" s="292"/>
      <c r="F182" s="293" t="s">
        <v>627</v>
      </c>
      <c r="G182" s="294"/>
      <c r="H182" s="294"/>
      <c r="I182" s="294"/>
      <c r="J182" s="294"/>
      <c r="K182" s="294"/>
      <c r="L182" s="195">
        <v>8321212.2300000004</v>
      </c>
      <c r="M182" s="195">
        <v>1059697.3</v>
      </c>
      <c r="N182" s="195">
        <v>4968111.59</v>
      </c>
      <c r="O182" s="195">
        <v>12229626.52</v>
      </c>
      <c r="P182" s="195"/>
    </row>
    <row r="183" spans="1:16" ht="9.9" customHeight="1" x14ac:dyDescent="0.3">
      <c r="A183" s="203" t="s">
        <v>630</v>
      </c>
      <c r="B183" s="291" t="s">
        <v>336</v>
      </c>
      <c r="C183" s="292"/>
      <c r="D183" s="292"/>
      <c r="E183" s="292"/>
      <c r="F183" s="292"/>
      <c r="G183" s="295" t="s">
        <v>631</v>
      </c>
      <c r="H183" s="296"/>
      <c r="I183" s="296"/>
      <c r="J183" s="296"/>
      <c r="K183" s="296"/>
      <c r="L183" s="196">
        <v>8321212.2300000004</v>
      </c>
      <c r="M183" s="196">
        <v>1059697.3</v>
      </c>
      <c r="N183" s="196">
        <v>4968111.59</v>
      </c>
      <c r="O183" s="196">
        <v>12229626.52</v>
      </c>
      <c r="P183" s="196"/>
    </row>
    <row r="184" spans="1:16" ht="9.9" customHeight="1" x14ac:dyDescent="0.3">
      <c r="A184" s="204" t="s">
        <v>336</v>
      </c>
      <c r="B184" s="291" t="s">
        <v>336</v>
      </c>
      <c r="C184" s="292"/>
      <c r="D184" s="120" t="s">
        <v>336</v>
      </c>
      <c r="E184" s="121"/>
      <c r="F184" s="121"/>
      <c r="G184" s="121"/>
      <c r="H184" s="121"/>
      <c r="I184" s="121"/>
      <c r="J184" s="121"/>
      <c r="K184" s="121"/>
      <c r="L184" s="198"/>
      <c r="M184" s="198"/>
      <c r="N184" s="198"/>
      <c r="O184" s="198"/>
      <c r="P184" s="198"/>
    </row>
    <row r="185" spans="1:16" ht="9.9" customHeight="1" x14ac:dyDescent="0.3">
      <c r="A185" s="204" t="s">
        <v>632</v>
      </c>
      <c r="B185" s="202" t="s">
        <v>336</v>
      </c>
      <c r="C185" s="293" t="s">
        <v>633</v>
      </c>
      <c r="D185" s="294"/>
      <c r="E185" s="294"/>
      <c r="F185" s="294"/>
      <c r="G185" s="294"/>
      <c r="H185" s="294"/>
      <c r="I185" s="294"/>
      <c r="J185" s="294"/>
      <c r="K185" s="294"/>
      <c r="L185" s="195">
        <v>13637647.99</v>
      </c>
      <c r="M185" s="195">
        <v>211947.51</v>
      </c>
      <c r="N185" s="195">
        <v>83373.09</v>
      </c>
      <c r="O185" s="195">
        <v>13509073.57</v>
      </c>
      <c r="P185" s="195"/>
    </row>
    <row r="186" spans="1:16" ht="9.9" customHeight="1" x14ac:dyDescent="0.3">
      <c r="A186" s="204" t="s">
        <v>634</v>
      </c>
      <c r="B186" s="291" t="s">
        <v>336</v>
      </c>
      <c r="C186" s="292"/>
      <c r="D186" s="293" t="s">
        <v>635</v>
      </c>
      <c r="E186" s="294"/>
      <c r="F186" s="294"/>
      <c r="G186" s="294"/>
      <c r="H186" s="294"/>
      <c r="I186" s="294"/>
      <c r="J186" s="294"/>
      <c r="K186" s="294"/>
      <c r="L186" s="195">
        <v>3983093.3</v>
      </c>
      <c r="M186" s="195">
        <v>211947.51</v>
      </c>
      <c r="N186" s="195">
        <v>83373.09</v>
      </c>
      <c r="O186" s="195">
        <v>3854518.88</v>
      </c>
      <c r="P186" s="195"/>
    </row>
    <row r="187" spans="1:16" ht="9.9" customHeight="1" x14ac:dyDescent="0.3">
      <c r="A187" s="204" t="s">
        <v>636</v>
      </c>
      <c r="B187" s="291" t="s">
        <v>336</v>
      </c>
      <c r="C187" s="292"/>
      <c r="D187" s="292"/>
      <c r="E187" s="293" t="s">
        <v>637</v>
      </c>
      <c r="F187" s="294"/>
      <c r="G187" s="294"/>
      <c r="H187" s="294"/>
      <c r="I187" s="294"/>
      <c r="J187" s="294"/>
      <c r="K187" s="294"/>
      <c r="L187" s="195">
        <v>3433540.24</v>
      </c>
      <c r="M187" s="195">
        <v>107757.02</v>
      </c>
      <c r="N187" s="195">
        <v>83197.83</v>
      </c>
      <c r="O187" s="195">
        <v>3408981.05</v>
      </c>
      <c r="P187" s="195"/>
    </row>
    <row r="188" spans="1:16" ht="9.9" customHeight="1" x14ac:dyDescent="0.3">
      <c r="A188" s="204" t="s">
        <v>638</v>
      </c>
      <c r="B188" s="291" t="s">
        <v>336</v>
      </c>
      <c r="C188" s="292"/>
      <c r="D188" s="292"/>
      <c r="E188" s="292"/>
      <c r="F188" s="293" t="s">
        <v>637</v>
      </c>
      <c r="G188" s="294"/>
      <c r="H188" s="294"/>
      <c r="I188" s="294"/>
      <c r="J188" s="294"/>
      <c r="K188" s="294"/>
      <c r="L188" s="195">
        <v>3433540.24</v>
      </c>
      <c r="M188" s="195">
        <v>107757.02</v>
      </c>
      <c r="N188" s="195">
        <v>83197.83</v>
      </c>
      <c r="O188" s="195">
        <v>3408981.05</v>
      </c>
      <c r="P188" s="195"/>
    </row>
    <row r="189" spans="1:16" ht="9.9" customHeight="1" x14ac:dyDescent="0.3">
      <c r="A189" s="203" t="s">
        <v>639</v>
      </c>
      <c r="B189" s="291" t="s">
        <v>336</v>
      </c>
      <c r="C189" s="292"/>
      <c r="D189" s="292"/>
      <c r="E189" s="292"/>
      <c r="F189" s="292"/>
      <c r="G189" s="295" t="s">
        <v>640</v>
      </c>
      <c r="H189" s="296"/>
      <c r="I189" s="296"/>
      <c r="J189" s="296"/>
      <c r="K189" s="296"/>
      <c r="L189" s="196">
        <v>2295402.2200000002</v>
      </c>
      <c r="M189" s="196">
        <v>106641.41</v>
      </c>
      <c r="N189" s="196">
        <v>12580</v>
      </c>
      <c r="O189" s="196">
        <v>2201340.81</v>
      </c>
      <c r="P189" s="196"/>
    </row>
    <row r="190" spans="1:16" ht="9.9" customHeight="1" x14ac:dyDescent="0.3">
      <c r="A190" s="203" t="s">
        <v>641</v>
      </c>
      <c r="B190" s="291" t="s">
        <v>336</v>
      </c>
      <c r="C190" s="292"/>
      <c r="D190" s="292"/>
      <c r="E190" s="292"/>
      <c r="F190" s="292"/>
      <c r="G190" s="295" t="s">
        <v>642</v>
      </c>
      <c r="H190" s="296"/>
      <c r="I190" s="296"/>
      <c r="J190" s="296"/>
      <c r="K190" s="296"/>
      <c r="L190" s="196">
        <v>360793.64</v>
      </c>
      <c r="M190" s="196">
        <v>0</v>
      </c>
      <c r="N190" s="196">
        <v>70617.83</v>
      </c>
      <c r="O190" s="196">
        <v>431411.47</v>
      </c>
      <c r="P190" s="196"/>
    </row>
    <row r="191" spans="1:16" ht="9.9" customHeight="1" x14ac:dyDescent="0.3">
      <c r="A191" s="203" t="s">
        <v>643</v>
      </c>
      <c r="B191" s="291" t="s">
        <v>336</v>
      </c>
      <c r="C191" s="292"/>
      <c r="D191" s="292"/>
      <c r="E191" s="292"/>
      <c r="F191" s="292"/>
      <c r="G191" s="295" t="s">
        <v>644</v>
      </c>
      <c r="H191" s="296"/>
      <c r="I191" s="296"/>
      <c r="J191" s="296"/>
      <c r="K191" s="296"/>
      <c r="L191" s="196">
        <v>54268.44</v>
      </c>
      <c r="M191" s="196">
        <v>1115.6099999999999</v>
      </c>
      <c r="N191" s="196">
        <v>0</v>
      </c>
      <c r="O191" s="196">
        <v>53152.83</v>
      </c>
      <c r="P191" s="196"/>
    </row>
    <row r="192" spans="1:16" ht="9.9" customHeight="1" x14ac:dyDescent="0.3">
      <c r="A192" s="203" t="s">
        <v>645</v>
      </c>
      <c r="B192" s="291" t="s">
        <v>336</v>
      </c>
      <c r="C192" s="292"/>
      <c r="D192" s="292"/>
      <c r="E192" s="292"/>
      <c r="F192" s="292"/>
      <c r="G192" s="295" t="s">
        <v>646</v>
      </c>
      <c r="H192" s="296"/>
      <c r="I192" s="296"/>
      <c r="J192" s="296"/>
      <c r="K192" s="296"/>
      <c r="L192" s="196">
        <v>363075.94</v>
      </c>
      <c r="M192" s="196">
        <v>0</v>
      </c>
      <c r="N192" s="196">
        <v>0</v>
      </c>
      <c r="O192" s="196">
        <v>363075.94</v>
      </c>
      <c r="P192" s="196"/>
    </row>
    <row r="193" spans="1:16" ht="9.9" customHeight="1" x14ac:dyDescent="0.3">
      <c r="A193" s="203" t="s">
        <v>647</v>
      </c>
      <c r="B193" s="291" t="s">
        <v>336</v>
      </c>
      <c r="C193" s="292"/>
      <c r="D193" s="292"/>
      <c r="E193" s="292"/>
      <c r="F193" s="292"/>
      <c r="G193" s="295" t="s">
        <v>648</v>
      </c>
      <c r="H193" s="296"/>
      <c r="I193" s="296"/>
      <c r="J193" s="296"/>
      <c r="K193" s="296"/>
      <c r="L193" s="196">
        <v>360000</v>
      </c>
      <c r="M193" s="196">
        <v>0</v>
      </c>
      <c r="N193" s="196">
        <v>0</v>
      </c>
      <c r="O193" s="196">
        <v>360000</v>
      </c>
      <c r="P193" s="196"/>
    </row>
    <row r="194" spans="1:16" ht="9.9" customHeight="1" x14ac:dyDescent="0.3">
      <c r="A194" s="116" t="s">
        <v>336</v>
      </c>
      <c r="B194" s="291" t="s">
        <v>336</v>
      </c>
      <c r="C194" s="292"/>
      <c r="D194" s="292"/>
      <c r="E194" s="292"/>
      <c r="F194" s="292"/>
      <c r="G194" s="117" t="s">
        <v>336</v>
      </c>
      <c r="H194" s="118"/>
      <c r="I194" s="118"/>
      <c r="J194" s="118"/>
      <c r="K194" s="118"/>
      <c r="L194" s="197"/>
      <c r="M194" s="197"/>
      <c r="N194" s="197"/>
      <c r="O194" s="197"/>
      <c r="P194" s="197"/>
    </row>
    <row r="195" spans="1:16" ht="9.9" customHeight="1" x14ac:dyDescent="0.3">
      <c r="A195" s="204" t="s">
        <v>649</v>
      </c>
      <c r="B195" s="291" t="s">
        <v>336</v>
      </c>
      <c r="C195" s="292"/>
      <c r="D195" s="292"/>
      <c r="E195" s="293" t="s">
        <v>650</v>
      </c>
      <c r="F195" s="294"/>
      <c r="G195" s="294"/>
      <c r="H195" s="294"/>
      <c r="I195" s="294"/>
      <c r="J195" s="294"/>
      <c r="K195" s="294"/>
      <c r="L195" s="195">
        <v>450554.93</v>
      </c>
      <c r="M195" s="195">
        <v>56247.16</v>
      </c>
      <c r="N195" s="195">
        <v>0</v>
      </c>
      <c r="O195" s="195">
        <v>394307.77</v>
      </c>
      <c r="P195" s="195"/>
    </row>
    <row r="196" spans="1:16" ht="9.9" customHeight="1" x14ac:dyDescent="0.3">
      <c r="A196" s="204" t="s">
        <v>651</v>
      </c>
      <c r="B196" s="291" t="s">
        <v>336</v>
      </c>
      <c r="C196" s="292"/>
      <c r="D196" s="292"/>
      <c r="E196" s="292"/>
      <c r="F196" s="293" t="s">
        <v>650</v>
      </c>
      <c r="G196" s="294"/>
      <c r="H196" s="294"/>
      <c r="I196" s="294"/>
      <c r="J196" s="294"/>
      <c r="K196" s="294"/>
      <c r="L196" s="195">
        <v>450554.93</v>
      </c>
      <c r="M196" s="195">
        <v>56247.16</v>
      </c>
      <c r="N196" s="195">
        <v>0</v>
      </c>
      <c r="O196" s="195">
        <v>394307.77</v>
      </c>
      <c r="P196" s="195"/>
    </row>
    <row r="197" spans="1:16" ht="9.9" customHeight="1" x14ac:dyDescent="0.3">
      <c r="A197" s="203" t="s">
        <v>652</v>
      </c>
      <c r="B197" s="291" t="s">
        <v>336</v>
      </c>
      <c r="C197" s="292"/>
      <c r="D197" s="292"/>
      <c r="E197" s="292"/>
      <c r="F197" s="292"/>
      <c r="G197" s="295" t="s">
        <v>653</v>
      </c>
      <c r="H197" s="296"/>
      <c r="I197" s="296"/>
      <c r="J197" s="296"/>
      <c r="K197" s="296"/>
      <c r="L197" s="196">
        <v>450554.93</v>
      </c>
      <c r="M197" s="196">
        <v>56247.16</v>
      </c>
      <c r="N197" s="196">
        <v>0</v>
      </c>
      <c r="O197" s="196">
        <v>394307.77</v>
      </c>
      <c r="P197" s="196"/>
    </row>
    <row r="198" spans="1:16" ht="9.9" customHeight="1" x14ac:dyDescent="0.3">
      <c r="A198" s="116" t="s">
        <v>336</v>
      </c>
      <c r="B198" s="291" t="s">
        <v>336</v>
      </c>
      <c r="C198" s="292"/>
      <c r="D198" s="292"/>
      <c r="E198" s="292"/>
      <c r="F198" s="292"/>
      <c r="G198" s="117" t="s">
        <v>336</v>
      </c>
      <c r="H198" s="118"/>
      <c r="I198" s="118"/>
      <c r="J198" s="118"/>
      <c r="K198" s="118"/>
      <c r="L198" s="197"/>
      <c r="M198" s="197"/>
      <c r="N198" s="197"/>
      <c r="O198" s="197"/>
      <c r="P198" s="197"/>
    </row>
    <row r="199" spans="1:16" ht="9.9" customHeight="1" x14ac:dyDescent="0.3">
      <c r="A199" s="204" t="s">
        <v>654</v>
      </c>
      <c r="B199" s="291" t="s">
        <v>336</v>
      </c>
      <c r="C199" s="292"/>
      <c r="D199" s="292"/>
      <c r="E199" s="293" t="s">
        <v>655</v>
      </c>
      <c r="F199" s="294"/>
      <c r="G199" s="294"/>
      <c r="H199" s="294"/>
      <c r="I199" s="294"/>
      <c r="J199" s="294"/>
      <c r="K199" s="294"/>
      <c r="L199" s="195">
        <v>98998.13</v>
      </c>
      <c r="M199" s="195">
        <v>47943.33</v>
      </c>
      <c r="N199" s="195">
        <v>175.26</v>
      </c>
      <c r="O199" s="195">
        <v>51230.06</v>
      </c>
      <c r="P199" s="195"/>
    </row>
    <row r="200" spans="1:16" ht="9.9" customHeight="1" x14ac:dyDescent="0.3">
      <c r="A200" s="204" t="s">
        <v>656</v>
      </c>
      <c r="B200" s="291" t="s">
        <v>336</v>
      </c>
      <c r="C200" s="292"/>
      <c r="D200" s="292"/>
      <c r="E200" s="292"/>
      <c r="F200" s="293" t="s">
        <v>655</v>
      </c>
      <c r="G200" s="294"/>
      <c r="H200" s="294"/>
      <c r="I200" s="294"/>
      <c r="J200" s="294"/>
      <c r="K200" s="294"/>
      <c r="L200" s="195">
        <v>98998.13</v>
      </c>
      <c r="M200" s="195">
        <v>47943.33</v>
      </c>
      <c r="N200" s="195">
        <v>175.26</v>
      </c>
      <c r="O200" s="195">
        <v>51230.06</v>
      </c>
      <c r="P200" s="195"/>
    </row>
    <row r="201" spans="1:16" ht="9.9" customHeight="1" x14ac:dyDescent="0.3">
      <c r="A201" s="203" t="s">
        <v>657</v>
      </c>
      <c r="B201" s="291" t="s">
        <v>336</v>
      </c>
      <c r="C201" s="292"/>
      <c r="D201" s="292"/>
      <c r="E201" s="292"/>
      <c r="F201" s="292"/>
      <c r="G201" s="295" t="s">
        <v>658</v>
      </c>
      <c r="H201" s="296"/>
      <c r="I201" s="296"/>
      <c r="J201" s="296"/>
      <c r="K201" s="296"/>
      <c r="L201" s="196">
        <v>98998.13</v>
      </c>
      <c r="M201" s="196">
        <v>47943.33</v>
      </c>
      <c r="N201" s="196">
        <v>175.26</v>
      </c>
      <c r="O201" s="196">
        <v>51230.06</v>
      </c>
      <c r="P201" s="196"/>
    </row>
    <row r="202" spans="1:16" ht="9.9" customHeight="1" x14ac:dyDescent="0.3">
      <c r="A202" s="116" t="s">
        <v>336</v>
      </c>
      <c r="B202" s="291" t="s">
        <v>336</v>
      </c>
      <c r="C202" s="292"/>
      <c r="D202" s="292"/>
      <c r="E202" s="292"/>
      <c r="F202" s="292"/>
      <c r="G202" s="117" t="s">
        <v>336</v>
      </c>
      <c r="H202" s="118"/>
      <c r="I202" s="118"/>
      <c r="J202" s="118"/>
      <c r="K202" s="118"/>
      <c r="L202" s="197"/>
      <c r="M202" s="197"/>
      <c r="N202" s="197"/>
      <c r="O202" s="197"/>
      <c r="P202" s="197"/>
    </row>
    <row r="203" spans="1:16" ht="9.9" customHeight="1" x14ac:dyDescent="0.3">
      <c r="A203" s="204" t="s">
        <v>659</v>
      </c>
      <c r="B203" s="291" t="s">
        <v>336</v>
      </c>
      <c r="C203" s="292"/>
      <c r="D203" s="293" t="s">
        <v>660</v>
      </c>
      <c r="E203" s="294"/>
      <c r="F203" s="294"/>
      <c r="G203" s="294"/>
      <c r="H203" s="294"/>
      <c r="I203" s="294"/>
      <c r="J203" s="294"/>
      <c r="K203" s="294"/>
      <c r="L203" s="195">
        <v>9654554.6899999995</v>
      </c>
      <c r="M203" s="195">
        <v>0</v>
      </c>
      <c r="N203" s="195">
        <v>0</v>
      </c>
      <c r="O203" s="195">
        <v>9654554.6899999995</v>
      </c>
      <c r="P203" s="195"/>
    </row>
    <row r="204" spans="1:16" ht="9.9" customHeight="1" x14ac:dyDescent="0.3">
      <c r="A204" s="204" t="s">
        <v>661</v>
      </c>
      <c r="B204" s="291" t="s">
        <v>336</v>
      </c>
      <c r="C204" s="292"/>
      <c r="D204" s="292"/>
      <c r="E204" s="293" t="s">
        <v>660</v>
      </c>
      <c r="F204" s="294"/>
      <c r="G204" s="294"/>
      <c r="H204" s="294"/>
      <c r="I204" s="294"/>
      <c r="J204" s="294"/>
      <c r="K204" s="294"/>
      <c r="L204" s="195">
        <v>9654554.6899999995</v>
      </c>
      <c r="M204" s="195">
        <v>0</v>
      </c>
      <c r="N204" s="195">
        <v>0</v>
      </c>
      <c r="O204" s="195">
        <v>9654554.6899999995</v>
      </c>
      <c r="P204" s="195"/>
    </row>
    <row r="205" spans="1:16" ht="9.9" customHeight="1" x14ac:dyDescent="0.3">
      <c r="A205" s="204" t="s">
        <v>662</v>
      </c>
      <c r="B205" s="291" t="s">
        <v>336</v>
      </c>
      <c r="C205" s="292"/>
      <c r="D205" s="292"/>
      <c r="E205" s="292"/>
      <c r="F205" s="293" t="s">
        <v>663</v>
      </c>
      <c r="G205" s="294"/>
      <c r="H205" s="294"/>
      <c r="I205" s="294"/>
      <c r="J205" s="294"/>
      <c r="K205" s="294"/>
      <c r="L205" s="195">
        <v>9654554.6899999995</v>
      </c>
      <c r="M205" s="195">
        <v>0</v>
      </c>
      <c r="N205" s="195">
        <v>0</v>
      </c>
      <c r="O205" s="195">
        <v>9654554.6899999995</v>
      </c>
      <c r="P205" s="195"/>
    </row>
    <row r="206" spans="1:16" ht="9.9" customHeight="1" x14ac:dyDescent="0.3">
      <c r="A206" s="203" t="s">
        <v>664</v>
      </c>
      <c r="B206" s="291" t="s">
        <v>336</v>
      </c>
      <c r="C206" s="292"/>
      <c r="D206" s="292"/>
      <c r="E206" s="292"/>
      <c r="F206" s="292"/>
      <c r="G206" s="295" t="s">
        <v>432</v>
      </c>
      <c r="H206" s="296"/>
      <c r="I206" s="296"/>
      <c r="J206" s="296"/>
      <c r="K206" s="296"/>
      <c r="L206" s="196">
        <v>29585</v>
      </c>
      <c r="M206" s="196">
        <v>0</v>
      </c>
      <c r="N206" s="196">
        <v>0</v>
      </c>
      <c r="O206" s="196">
        <v>29585</v>
      </c>
      <c r="P206" s="196"/>
    </row>
    <row r="207" spans="1:16" ht="9.9" customHeight="1" x14ac:dyDescent="0.3">
      <c r="A207" s="203" t="s">
        <v>665</v>
      </c>
      <c r="B207" s="291" t="s">
        <v>336</v>
      </c>
      <c r="C207" s="292"/>
      <c r="D207" s="292"/>
      <c r="E207" s="292"/>
      <c r="F207" s="292"/>
      <c r="G207" s="295" t="s">
        <v>555</v>
      </c>
      <c r="H207" s="296"/>
      <c r="I207" s="296"/>
      <c r="J207" s="296"/>
      <c r="K207" s="296"/>
      <c r="L207" s="196">
        <v>1267564.69</v>
      </c>
      <c r="M207" s="196">
        <v>0</v>
      </c>
      <c r="N207" s="196">
        <v>0</v>
      </c>
      <c r="O207" s="196">
        <v>1267564.69</v>
      </c>
      <c r="P207" s="196"/>
    </row>
    <row r="208" spans="1:16" ht="9.9" customHeight="1" x14ac:dyDescent="0.3">
      <c r="A208" s="203" t="s">
        <v>666</v>
      </c>
      <c r="B208" s="291" t="s">
        <v>336</v>
      </c>
      <c r="C208" s="292"/>
      <c r="D208" s="292"/>
      <c r="E208" s="292"/>
      <c r="F208" s="292"/>
      <c r="G208" s="295" t="s">
        <v>557</v>
      </c>
      <c r="H208" s="296"/>
      <c r="I208" s="296"/>
      <c r="J208" s="296"/>
      <c r="K208" s="296"/>
      <c r="L208" s="196">
        <v>35000</v>
      </c>
      <c r="M208" s="196">
        <v>0</v>
      </c>
      <c r="N208" s="196">
        <v>0</v>
      </c>
      <c r="O208" s="196">
        <v>35000</v>
      </c>
      <c r="P208" s="196"/>
    </row>
    <row r="209" spans="1:16" ht="9.9" customHeight="1" x14ac:dyDescent="0.3">
      <c r="A209" s="203" t="s">
        <v>667</v>
      </c>
      <c r="B209" s="291" t="s">
        <v>336</v>
      </c>
      <c r="C209" s="292"/>
      <c r="D209" s="292"/>
      <c r="E209" s="292"/>
      <c r="F209" s="292"/>
      <c r="G209" s="295" t="s">
        <v>559</v>
      </c>
      <c r="H209" s="296"/>
      <c r="I209" s="296"/>
      <c r="J209" s="296"/>
      <c r="K209" s="296"/>
      <c r="L209" s="196">
        <v>150000</v>
      </c>
      <c r="M209" s="196">
        <v>0</v>
      </c>
      <c r="N209" s="196">
        <v>0</v>
      </c>
      <c r="O209" s="196">
        <v>150000</v>
      </c>
      <c r="P209" s="196"/>
    </row>
    <row r="210" spans="1:16" ht="9.9" customHeight="1" x14ac:dyDescent="0.3">
      <c r="A210" s="203" t="s">
        <v>668</v>
      </c>
      <c r="B210" s="291" t="s">
        <v>336</v>
      </c>
      <c r="C210" s="292"/>
      <c r="D210" s="292"/>
      <c r="E210" s="292"/>
      <c r="F210" s="292"/>
      <c r="G210" s="295" t="s">
        <v>561</v>
      </c>
      <c r="H210" s="296"/>
      <c r="I210" s="296"/>
      <c r="J210" s="296"/>
      <c r="K210" s="296"/>
      <c r="L210" s="196">
        <v>8172405</v>
      </c>
      <c r="M210" s="196">
        <v>0</v>
      </c>
      <c r="N210" s="196">
        <v>0</v>
      </c>
      <c r="O210" s="196">
        <v>8172405</v>
      </c>
      <c r="P210" s="196"/>
    </row>
    <row r="211" spans="1:16" ht="9.9" customHeight="1" x14ac:dyDescent="0.3">
      <c r="A211" s="204" t="s">
        <v>336</v>
      </c>
      <c r="B211" s="291" t="s">
        <v>336</v>
      </c>
      <c r="C211" s="292"/>
      <c r="D211" s="120" t="s">
        <v>336</v>
      </c>
      <c r="E211" s="121"/>
      <c r="F211" s="121"/>
      <c r="G211" s="121"/>
      <c r="H211" s="121"/>
      <c r="I211" s="121"/>
      <c r="J211" s="121"/>
      <c r="K211" s="121"/>
      <c r="L211" s="198"/>
      <c r="M211" s="198"/>
      <c r="N211" s="198"/>
      <c r="O211" s="198"/>
      <c r="P211" s="198"/>
    </row>
    <row r="212" spans="1:16" ht="9.9" customHeight="1" x14ac:dyDescent="0.3">
      <c r="A212" s="204" t="s">
        <v>669</v>
      </c>
      <c r="B212" s="293" t="s">
        <v>670</v>
      </c>
      <c r="C212" s="294"/>
      <c r="D212" s="294"/>
      <c r="E212" s="294"/>
      <c r="F212" s="294"/>
      <c r="G212" s="294"/>
      <c r="H212" s="294"/>
      <c r="I212" s="294"/>
      <c r="J212" s="294"/>
      <c r="K212" s="294"/>
      <c r="L212" s="195">
        <v>10747346.85</v>
      </c>
      <c r="M212" s="195">
        <v>1775505.45</v>
      </c>
      <c r="N212" s="195">
        <v>673036.87</v>
      </c>
      <c r="O212" s="195">
        <v>11849815.43</v>
      </c>
      <c r="P212" s="195">
        <f>M212-N212</f>
        <v>1102468.58</v>
      </c>
    </row>
    <row r="213" spans="1:16" ht="9.9" customHeight="1" x14ac:dyDescent="0.3">
      <c r="A213" s="204" t="s">
        <v>671</v>
      </c>
      <c r="B213" s="202" t="s">
        <v>336</v>
      </c>
      <c r="C213" s="293" t="s">
        <v>672</v>
      </c>
      <c r="D213" s="294"/>
      <c r="E213" s="294"/>
      <c r="F213" s="294"/>
      <c r="G213" s="294"/>
      <c r="H213" s="294"/>
      <c r="I213" s="294"/>
      <c r="J213" s="294"/>
      <c r="K213" s="294"/>
      <c r="L213" s="195">
        <v>6635431.3899999997</v>
      </c>
      <c r="M213" s="195">
        <v>1440559.86</v>
      </c>
      <c r="N213" s="195">
        <v>663871.88</v>
      </c>
      <c r="O213" s="195">
        <v>7412119.3700000001</v>
      </c>
      <c r="P213" s="195">
        <f t="shared" ref="P213:P234" si="0">M213-N213</f>
        <v>776687.9800000001</v>
      </c>
    </row>
    <row r="214" spans="1:16" ht="9.9" customHeight="1" x14ac:dyDescent="0.3">
      <c r="A214" s="204" t="s">
        <v>673</v>
      </c>
      <c r="B214" s="291" t="s">
        <v>336</v>
      </c>
      <c r="C214" s="292"/>
      <c r="D214" s="293" t="s">
        <v>674</v>
      </c>
      <c r="E214" s="294"/>
      <c r="F214" s="294"/>
      <c r="G214" s="294"/>
      <c r="H214" s="294"/>
      <c r="I214" s="294"/>
      <c r="J214" s="294"/>
      <c r="K214" s="294"/>
      <c r="L214" s="195">
        <v>5223270.22</v>
      </c>
      <c r="M214" s="195">
        <v>1313478.01</v>
      </c>
      <c r="N214" s="195">
        <v>663871.88</v>
      </c>
      <c r="O214" s="195">
        <v>5872876.3499999996</v>
      </c>
      <c r="P214" s="195">
        <f t="shared" si="0"/>
        <v>649606.13</v>
      </c>
    </row>
    <row r="215" spans="1:16" ht="9.9" customHeight="1" x14ac:dyDescent="0.3">
      <c r="A215" s="204" t="s">
        <v>675</v>
      </c>
      <c r="B215" s="291" t="s">
        <v>336</v>
      </c>
      <c r="C215" s="292"/>
      <c r="D215" s="292"/>
      <c r="E215" s="293" t="s">
        <v>676</v>
      </c>
      <c r="F215" s="294"/>
      <c r="G215" s="294"/>
      <c r="H215" s="294"/>
      <c r="I215" s="294"/>
      <c r="J215" s="294"/>
      <c r="K215" s="294"/>
      <c r="L215" s="195">
        <v>154169.57999999999</v>
      </c>
      <c r="M215" s="195">
        <v>20231.13</v>
      </c>
      <c r="N215" s="195">
        <v>7949.15</v>
      </c>
      <c r="O215" s="195">
        <v>166451.56</v>
      </c>
      <c r="P215" s="195">
        <f t="shared" si="0"/>
        <v>12281.980000000001</v>
      </c>
    </row>
    <row r="216" spans="1:16" ht="9.9" customHeight="1" x14ac:dyDescent="0.3">
      <c r="A216" s="204" t="s">
        <v>677</v>
      </c>
      <c r="B216" s="291" t="s">
        <v>336</v>
      </c>
      <c r="C216" s="292"/>
      <c r="D216" s="292"/>
      <c r="E216" s="292"/>
      <c r="F216" s="293" t="s">
        <v>678</v>
      </c>
      <c r="G216" s="294"/>
      <c r="H216" s="294"/>
      <c r="I216" s="294"/>
      <c r="J216" s="294"/>
      <c r="K216" s="294"/>
      <c r="L216" s="195">
        <v>17347.68</v>
      </c>
      <c r="M216" s="195">
        <v>15152.56</v>
      </c>
      <c r="N216" s="195">
        <v>7949.15</v>
      </c>
      <c r="O216" s="195">
        <v>24551.09</v>
      </c>
      <c r="P216" s="195">
        <f t="shared" si="0"/>
        <v>7203.41</v>
      </c>
    </row>
    <row r="217" spans="1:16" ht="9.9" customHeight="1" x14ac:dyDescent="0.3">
      <c r="A217" s="203" t="s">
        <v>679</v>
      </c>
      <c r="B217" s="291" t="s">
        <v>336</v>
      </c>
      <c r="C217" s="292"/>
      <c r="D217" s="292"/>
      <c r="E217" s="292"/>
      <c r="F217" s="292"/>
      <c r="G217" s="295" t="s">
        <v>680</v>
      </c>
      <c r="H217" s="296"/>
      <c r="I217" s="296"/>
      <c r="J217" s="296"/>
      <c r="K217" s="296"/>
      <c r="L217" s="196">
        <v>6389.72</v>
      </c>
      <c r="M217" s="196">
        <v>3363.01</v>
      </c>
      <c r="N217" s="196">
        <v>0</v>
      </c>
      <c r="O217" s="196">
        <v>9752.73</v>
      </c>
      <c r="P217" s="196">
        <f t="shared" si="0"/>
        <v>3363.01</v>
      </c>
    </row>
    <row r="218" spans="1:16" ht="9.9" customHeight="1" x14ac:dyDescent="0.3">
      <c r="A218" s="203" t="s">
        <v>681</v>
      </c>
      <c r="B218" s="291" t="s">
        <v>336</v>
      </c>
      <c r="C218" s="292"/>
      <c r="D218" s="292"/>
      <c r="E218" s="292"/>
      <c r="F218" s="292"/>
      <c r="G218" s="295" t="s">
        <v>682</v>
      </c>
      <c r="H218" s="296"/>
      <c r="I218" s="296"/>
      <c r="J218" s="296"/>
      <c r="K218" s="296"/>
      <c r="L218" s="196">
        <v>5713.18</v>
      </c>
      <c r="M218" s="196">
        <v>6073.42</v>
      </c>
      <c r="N218" s="196">
        <v>5567.3</v>
      </c>
      <c r="O218" s="196">
        <v>6219.3</v>
      </c>
      <c r="P218" s="196">
        <f t="shared" si="0"/>
        <v>506.11999999999989</v>
      </c>
    </row>
    <row r="219" spans="1:16" ht="9.9" customHeight="1" x14ac:dyDescent="0.3">
      <c r="A219" s="203" t="s">
        <v>683</v>
      </c>
      <c r="B219" s="291" t="s">
        <v>336</v>
      </c>
      <c r="C219" s="292"/>
      <c r="D219" s="292"/>
      <c r="E219" s="292"/>
      <c r="F219" s="292"/>
      <c r="G219" s="295" t="s">
        <v>684</v>
      </c>
      <c r="H219" s="296"/>
      <c r="I219" s="296"/>
      <c r="J219" s="296"/>
      <c r="K219" s="296"/>
      <c r="L219" s="196">
        <v>2381.85</v>
      </c>
      <c r="M219" s="196">
        <v>3363.01</v>
      </c>
      <c r="N219" s="196">
        <v>2381.85</v>
      </c>
      <c r="O219" s="196">
        <v>3363.01</v>
      </c>
      <c r="P219" s="196">
        <f t="shared" si="0"/>
        <v>981.16000000000031</v>
      </c>
    </row>
    <row r="220" spans="1:16" ht="9.9" customHeight="1" x14ac:dyDescent="0.3">
      <c r="A220" s="203" t="s">
        <v>685</v>
      </c>
      <c r="B220" s="291" t="s">
        <v>336</v>
      </c>
      <c r="C220" s="292"/>
      <c r="D220" s="292"/>
      <c r="E220" s="292"/>
      <c r="F220" s="292"/>
      <c r="G220" s="295" t="s">
        <v>686</v>
      </c>
      <c r="H220" s="296"/>
      <c r="I220" s="296"/>
      <c r="J220" s="296"/>
      <c r="K220" s="296"/>
      <c r="L220" s="196">
        <v>1808.37</v>
      </c>
      <c r="M220" s="196">
        <v>1778.72</v>
      </c>
      <c r="N220" s="196">
        <v>0</v>
      </c>
      <c r="O220" s="196">
        <v>3587.09</v>
      </c>
      <c r="P220" s="196">
        <f t="shared" si="0"/>
        <v>1778.72</v>
      </c>
    </row>
    <row r="221" spans="1:16" ht="9.9" customHeight="1" x14ac:dyDescent="0.3">
      <c r="A221" s="203" t="s">
        <v>687</v>
      </c>
      <c r="B221" s="291" t="s">
        <v>336</v>
      </c>
      <c r="C221" s="292"/>
      <c r="D221" s="292"/>
      <c r="E221" s="292"/>
      <c r="F221" s="292"/>
      <c r="G221" s="295" t="s">
        <v>688</v>
      </c>
      <c r="H221" s="296"/>
      <c r="I221" s="296"/>
      <c r="J221" s="296"/>
      <c r="K221" s="296"/>
      <c r="L221" s="196">
        <v>681.57</v>
      </c>
      <c r="M221" s="196">
        <v>403.56</v>
      </c>
      <c r="N221" s="196">
        <v>0</v>
      </c>
      <c r="O221" s="196">
        <v>1085.1300000000001</v>
      </c>
      <c r="P221" s="196">
        <f t="shared" si="0"/>
        <v>403.56</v>
      </c>
    </row>
    <row r="222" spans="1:16" ht="9.9" customHeight="1" x14ac:dyDescent="0.3">
      <c r="A222" s="203" t="s">
        <v>689</v>
      </c>
      <c r="B222" s="291" t="s">
        <v>336</v>
      </c>
      <c r="C222" s="292"/>
      <c r="D222" s="292"/>
      <c r="E222" s="292"/>
      <c r="F222" s="292"/>
      <c r="G222" s="295" t="s">
        <v>690</v>
      </c>
      <c r="H222" s="296"/>
      <c r="I222" s="296"/>
      <c r="J222" s="296"/>
      <c r="K222" s="296"/>
      <c r="L222" s="196">
        <v>83.63</v>
      </c>
      <c r="M222" s="196">
        <v>67.260000000000005</v>
      </c>
      <c r="N222" s="196">
        <v>0</v>
      </c>
      <c r="O222" s="196">
        <v>150.88999999999999</v>
      </c>
      <c r="P222" s="196">
        <f t="shared" si="0"/>
        <v>67.260000000000005</v>
      </c>
    </row>
    <row r="223" spans="1:16" ht="9.9" customHeight="1" x14ac:dyDescent="0.3">
      <c r="A223" s="203" t="s">
        <v>691</v>
      </c>
      <c r="B223" s="291" t="s">
        <v>336</v>
      </c>
      <c r="C223" s="292"/>
      <c r="D223" s="292"/>
      <c r="E223" s="292"/>
      <c r="F223" s="292"/>
      <c r="G223" s="295" t="s">
        <v>692</v>
      </c>
      <c r="H223" s="296"/>
      <c r="I223" s="296"/>
      <c r="J223" s="296"/>
      <c r="K223" s="296"/>
      <c r="L223" s="196">
        <v>2.56</v>
      </c>
      <c r="M223" s="196">
        <v>1.28</v>
      </c>
      <c r="N223" s="196">
        <v>0</v>
      </c>
      <c r="O223" s="196">
        <v>3.84</v>
      </c>
      <c r="P223" s="196">
        <f t="shared" si="0"/>
        <v>1.28</v>
      </c>
    </row>
    <row r="224" spans="1:16" ht="9.9" customHeight="1" x14ac:dyDescent="0.3">
      <c r="A224" s="203" t="s">
        <v>693</v>
      </c>
      <c r="B224" s="291" t="s">
        <v>336</v>
      </c>
      <c r="C224" s="292"/>
      <c r="D224" s="292"/>
      <c r="E224" s="292"/>
      <c r="F224" s="292"/>
      <c r="G224" s="295" t="s">
        <v>694</v>
      </c>
      <c r="H224" s="296"/>
      <c r="I224" s="296"/>
      <c r="J224" s="296"/>
      <c r="K224" s="296"/>
      <c r="L224" s="196">
        <v>204.6</v>
      </c>
      <c r="M224" s="196">
        <v>102.3</v>
      </c>
      <c r="N224" s="196">
        <v>0</v>
      </c>
      <c r="O224" s="196">
        <v>306.89999999999998</v>
      </c>
      <c r="P224" s="196">
        <f t="shared" si="0"/>
        <v>102.3</v>
      </c>
    </row>
    <row r="225" spans="1:16" ht="9.9" customHeight="1" x14ac:dyDescent="0.3">
      <c r="A225" s="203" t="s">
        <v>695</v>
      </c>
      <c r="B225" s="291" t="s">
        <v>336</v>
      </c>
      <c r="C225" s="292"/>
      <c r="D225" s="292"/>
      <c r="E225" s="292"/>
      <c r="F225" s="292"/>
      <c r="G225" s="295" t="s">
        <v>696</v>
      </c>
      <c r="H225" s="296"/>
      <c r="I225" s="296"/>
      <c r="J225" s="296"/>
      <c r="K225" s="296"/>
      <c r="L225" s="196">
        <v>82.2</v>
      </c>
      <c r="M225" s="196">
        <v>0</v>
      </c>
      <c r="N225" s="196">
        <v>0</v>
      </c>
      <c r="O225" s="196">
        <v>82.2</v>
      </c>
      <c r="P225" s="196">
        <f t="shared" si="0"/>
        <v>0</v>
      </c>
    </row>
    <row r="226" spans="1:16" ht="9.9" customHeight="1" x14ac:dyDescent="0.3">
      <c r="A226" s="116" t="s">
        <v>336</v>
      </c>
      <c r="B226" s="291" t="s">
        <v>336</v>
      </c>
      <c r="C226" s="292"/>
      <c r="D226" s="292"/>
      <c r="E226" s="292"/>
      <c r="F226" s="292"/>
      <c r="G226" s="117" t="s">
        <v>336</v>
      </c>
      <c r="H226" s="118"/>
      <c r="I226" s="118"/>
      <c r="J226" s="118"/>
      <c r="K226" s="118"/>
      <c r="L226" s="197"/>
      <c r="M226" s="197"/>
      <c r="N226" s="197"/>
      <c r="O226" s="197"/>
      <c r="P226" s="197">
        <f t="shared" si="0"/>
        <v>0</v>
      </c>
    </row>
    <row r="227" spans="1:16" ht="9.9" customHeight="1" x14ac:dyDescent="0.3">
      <c r="A227" s="204" t="s">
        <v>697</v>
      </c>
      <c r="B227" s="291" t="s">
        <v>336</v>
      </c>
      <c r="C227" s="292"/>
      <c r="D227" s="292"/>
      <c r="E227" s="292"/>
      <c r="F227" s="293" t="s">
        <v>698</v>
      </c>
      <c r="G227" s="294"/>
      <c r="H227" s="294"/>
      <c r="I227" s="294"/>
      <c r="J227" s="294"/>
      <c r="K227" s="294"/>
      <c r="L227" s="195">
        <v>136821.9</v>
      </c>
      <c r="M227" s="195">
        <v>5078.57</v>
      </c>
      <c r="N227" s="195">
        <v>0</v>
      </c>
      <c r="O227" s="195">
        <v>141900.47</v>
      </c>
      <c r="P227" s="195">
        <f t="shared" si="0"/>
        <v>5078.57</v>
      </c>
    </row>
    <row r="228" spans="1:16" ht="9.9" customHeight="1" x14ac:dyDescent="0.3">
      <c r="A228" s="203" t="s">
        <v>699</v>
      </c>
      <c r="B228" s="291" t="s">
        <v>336</v>
      </c>
      <c r="C228" s="292"/>
      <c r="D228" s="292"/>
      <c r="E228" s="292"/>
      <c r="F228" s="292"/>
      <c r="G228" s="295" t="s">
        <v>680</v>
      </c>
      <c r="H228" s="296"/>
      <c r="I228" s="296"/>
      <c r="J228" s="296"/>
      <c r="K228" s="296"/>
      <c r="L228" s="196">
        <v>96710.75</v>
      </c>
      <c r="M228" s="196">
        <v>3587.73</v>
      </c>
      <c r="N228" s="196">
        <v>0</v>
      </c>
      <c r="O228" s="196">
        <v>100298.48</v>
      </c>
      <c r="P228" s="196">
        <f t="shared" si="0"/>
        <v>3587.73</v>
      </c>
    </row>
    <row r="229" spans="1:16" ht="9.9" customHeight="1" x14ac:dyDescent="0.3">
      <c r="A229" s="203" t="s">
        <v>700</v>
      </c>
      <c r="B229" s="291" t="s">
        <v>336</v>
      </c>
      <c r="C229" s="292"/>
      <c r="D229" s="292"/>
      <c r="E229" s="292"/>
      <c r="F229" s="292"/>
      <c r="G229" s="295" t="s">
        <v>682</v>
      </c>
      <c r="H229" s="296"/>
      <c r="I229" s="296"/>
      <c r="J229" s="296"/>
      <c r="K229" s="296"/>
      <c r="L229" s="196">
        <v>4783.6400000000003</v>
      </c>
      <c r="M229" s="196">
        <v>0</v>
      </c>
      <c r="N229" s="196">
        <v>0</v>
      </c>
      <c r="O229" s="196">
        <v>4783.6400000000003</v>
      </c>
      <c r="P229" s="196">
        <f t="shared" si="0"/>
        <v>0</v>
      </c>
    </row>
    <row r="230" spans="1:16" ht="9.9" customHeight="1" x14ac:dyDescent="0.3">
      <c r="A230" s="203" t="s">
        <v>701</v>
      </c>
      <c r="B230" s="291" t="s">
        <v>336</v>
      </c>
      <c r="C230" s="292"/>
      <c r="D230" s="292"/>
      <c r="E230" s="292"/>
      <c r="F230" s="292"/>
      <c r="G230" s="295" t="s">
        <v>684</v>
      </c>
      <c r="H230" s="296"/>
      <c r="I230" s="296"/>
      <c r="J230" s="296"/>
      <c r="K230" s="296"/>
      <c r="L230" s="196">
        <v>3288.75</v>
      </c>
      <c r="M230" s="196">
        <v>298.98</v>
      </c>
      <c r="N230" s="196">
        <v>0</v>
      </c>
      <c r="O230" s="196">
        <v>3587.73</v>
      </c>
      <c r="P230" s="196">
        <f t="shared" si="0"/>
        <v>298.98</v>
      </c>
    </row>
    <row r="231" spans="1:16" ht="9.9" customHeight="1" x14ac:dyDescent="0.3">
      <c r="A231" s="203" t="s">
        <v>702</v>
      </c>
      <c r="B231" s="291" t="s">
        <v>336</v>
      </c>
      <c r="C231" s="292"/>
      <c r="D231" s="292"/>
      <c r="E231" s="292"/>
      <c r="F231" s="292"/>
      <c r="G231" s="295" t="s">
        <v>686</v>
      </c>
      <c r="H231" s="296"/>
      <c r="I231" s="296"/>
      <c r="J231" s="296"/>
      <c r="K231" s="296"/>
      <c r="L231" s="196">
        <v>20956.64</v>
      </c>
      <c r="M231" s="196">
        <v>777.34</v>
      </c>
      <c r="N231" s="196">
        <v>0</v>
      </c>
      <c r="O231" s="196">
        <v>21733.98</v>
      </c>
      <c r="P231" s="196">
        <f t="shared" si="0"/>
        <v>777.34</v>
      </c>
    </row>
    <row r="232" spans="1:16" ht="9.9" customHeight="1" x14ac:dyDescent="0.3">
      <c r="A232" s="203" t="s">
        <v>703</v>
      </c>
      <c r="B232" s="291" t="s">
        <v>336</v>
      </c>
      <c r="C232" s="292"/>
      <c r="D232" s="292"/>
      <c r="E232" s="292"/>
      <c r="F232" s="292"/>
      <c r="G232" s="295" t="s">
        <v>688</v>
      </c>
      <c r="H232" s="296"/>
      <c r="I232" s="296"/>
      <c r="J232" s="296"/>
      <c r="K232" s="296"/>
      <c r="L232" s="196">
        <v>8382.68</v>
      </c>
      <c r="M232" s="196">
        <v>310.94</v>
      </c>
      <c r="N232" s="196">
        <v>0</v>
      </c>
      <c r="O232" s="196">
        <v>8693.6200000000008</v>
      </c>
      <c r="P232" s="196">
        <f t="shared" si="0"/>
        <v>310.94</v>
      </c>
    </row>
    <row r="233" spans="1:16" ht="9.9" customHeight="1" x14ac:dyDescent="0.3">
      <c r="A233" s="203" t="s">
        <v>704</v>
      </c>
      <c r="B233" s="291" t="s">
        <v>336</v>
      </c>
      <c r="C233" s="292"/>
      <c r="D233" s="292"/>
      <c r="E233" s="292"/>
      <c r="F233" s="292"/>
      <c r="G233" s="295" t="s">
        <v>692</v>
      </c>
      <c r="H233" s="296"/>
      <c r="I233" s="296"/>
      <c r="J233" s="296"/>
      <c r="K233" s="296"/>
      <c r="L233" s="196">
        <v>35.24</v>
      </c>
      <c r="M233" s="196">
        <v>1.28</v>
      </c>
      <c r="N233" s="196">
        <v>0</v>
      </c>
      <c r="O233" s="196">
        <v>36.520000000000003</v>
      </c>
      <c r="P233" s="196">
        <f t="shared" si="0"/>
        <v>1.28</v>
      </c>
    </row>
    <row r="234" spans="1:16" ht="9.9" customHeight="1" x14ac:dyDescent="0.3">
      <c r="A234" s="203" t="s">
        <v>705</v>
      </c>
      <c r="B234" s="291" t="s">
        <v>336</v>
      </c>
      <c r="C234" s="292"/>
      <c r="D234" s="292"/>
      <c r="E234" s="292"/>
      <c r="F234" s="292"/>
      <c r="G234" s="295" t="s">
        <v>694</v>
      </c>
      <c r="H234" s="296"/>
      <c r="I234" s="296"/>
      <c r="J234" s="296"/>
      <c r="K234" s="296"/>
      <c r="L234" s="196">
        <v>2664.2</v>
      </c>
      <c r="M234" s="196">
        <v>102.3</v>
      </c>
      <c r="N234" s="196">
        <v>0</v>
      </c>
      <c r="O234" s="196">
        <v>2766.5</v>
      </c>
      <c r="P234" s="196">
        <f t="shared" si="0"/>
        <v>102.3</v>
      </c>
    </row>
    <row r="235" spans="1:16" ht="9.9" customHeight="1" x14ac:dyDescent="0.3">
      <c r="A235" s="116" t="s">
        <v>336</v>
      </c>
      <c r="B235" s="291" t="s">
        <v>336</v>
      </c>
      <c r="C235" s="292"/>
      <c r="D235" s="292"/>
      <c r="E235" s="292"/>
      <c r="F235" s="292"/>
      <c r="G235" s="117" t="s">
        <v>336</v>
      </c>
      <c r="H235" s="118"/>
      <c r="I235" s="118"/>
      <c r="J235" s="118"/>
      <c r="K235" s="118"/>
      <c r="L235" s="197"/>
      <c r="M235" s="197"/>
      <c r="N235" s="197"/>
      <c r="O235" s="197"/>
      <c r="P235" s="197"/>
    </row>
    <row r="236" spans="1:16" ht="9.9" customHeight="1" x14ac:dyDescent="0.3">
      <c r="A236" s="204" t="s">
        <v>706</v>
      </c>
      <c r="B236" s="291" t="s">
        <v>336</v>
      </c>
      <c r="C236" s="292"/>
      <c r="D236" s="292"/>
      <c r="E236" s="293" t="s">
        <v>707</v>
      </c>
      <c r="F236" s="294"/>
      <c r="G236" s="294"/>
      <c r="H236" s="294"/>
      <c r="I236" s="294"/>
      <c r="J236" s="294"/>
      <c r="K236" s="294"/>
      <c r="L236" s="195">
        <v>4262020.9800000004</v>
      </c>
      <c r="M236" s="195">
        <v>1227590.21</v>
      </c>
      <c r="N236" s="195">
        <v>655922.73</v>
      </c>
      <c r="O236" s="195">
        <v>4833688.46</v>
      </c>
      <c r="P236" s="195">
        <f t="shared" ref="P236:P248" si="1">M236-N236</f>
        <v>571667.48</v>
      </c>
    </row>
    <row r="237" spans="1:16" ht="9.9" customHeight="1" x14ac:dyDescent="0.3">
      <c r="A237" s="204" t="s">
        <v>708</v>
      </c>
      <c r="B237" s="291" t="s">
        <v>336</v>
      </c>
      <c r="C237" s="292"/>
      <c r="D237" s="292"/>
      <c r="E237" s="292"/>
      <c r="F237" s="293" t="s">
        <v>678</v>
      </c>
      <c r="G237" s="294"/>
      <c r="H237" s="294"/>
      <c r="I237" s="294"/>
      <c r="J237" s="294"/>
      <c r="K237" s="294"/>
      <c r="L237" s="195">
        <v>1003980.59</v>
      </c>
      <c r="M237" s="195">
        <v>319296.11</v>
      </c>
      <c r="N237" s="195">
        <v>172104.84</v>
      </c>
      <c r="O237" s="195">
        <v>1151171.8600000001</v>
      </c>
      <c r="P237" s="195">
        <f t="shared" si="1"/>
        <v>147191.26999999999</v>
      </c>
    </row>
    <row r="238" spans="1:16" ht="9.9" customHeight="1" x14ac:dyDescent="0.3">
      <c r="A238" s="203" t="s">
        <v>709</v>
      </c>
      <c r="B238" s="291" t="s">
        <v>336</v>
      </c>
      <c r="C238" s="292"/>
      <c r="D238" s="292"/>
      <c r="E238" s="292"/>
      <c r="F238" s="292"/>
      <c r="G238" s="295" t="s">
        <v>680</v>
      </c>
      <c r="H238" s="296"/>
      <c r="I238" s="296"/>
      <c r="J238" s="296"/>
      <c r="K238" s="296"/>
      <c r="L238" s="196">
        <v>514569.54</v>
      </c>
      <c r="M238" s="196">
        <v>63199.83</v>
      </c>
      <c r="N238" s="196">
        <v>958.75</v>
      </c>
      <c r="O238" s="196">
        <v>576810.62</v>
      </c>
      <c r="P238" s="196">
        <f t="shared" si="1"/>
        <v>62241.08</v>
      </c>
    </row>
    <row r="239" spans="1:16" ht="9.9" customHeight="1" x14ac:dyDescent="0.3">
      <c r="A239" s="203" t="s">
        <v>710</v>
      </c>
      <c r="B239" s="291" t="s">
        <v>336</v>
      </c>
      <c r="C239" s="292"/>
      <c r="D239" s="292"/>
      <c r="E239" s="292"/>
      <c r="F239" s="292"/>
      <c r="G239" s="295" t="s">
        <v>682</v>
      </c>
      <c r="H239" s="296"/>
      <c r="I239" s="296"/>
      <c r="J239" s="296"/>
      <c r="K239" s="296"/>
      <c r="L239" s="196">
        <v>89370.95</v>
      </c>
      <c r="M239" s="196">
        <v>133177.57999999999</v>
      </c>
      <c r="N239" s="196">
        <v>123776.21</v>
      </c>
      <c r="O239" s="196">
        <v>98772.32</v>
      </c>
      <c r="P239" s="196">
        <f t="shared" si="1"/>
        <v>9401.3699999999808</v>
      </c>
    </row>
    <row r="240" spans="1:16" ht="9.9" customHeight="1" x14ac:dyDescent="0.3">
      <c r="A240" s="203" t="s">
        <v>711</v>
      </c>
      <c r="B240" s="291" t="s">
        <v>336</v>
      </c>
      <c r="C240" s="292"/>
      <c r="D240" s="292"/>
      <c r="E240" s="292"/>
      <c r="F240" s="292"/>
      <c r="G240" s="295" t="s">
        <v>684</v>
      </c>
      <c r="H240" s="296"/>
      <c r="I240" s="296"/>
      <c r="J240" s="296"/>
      <c r="K240" s="296"/>
      <c r="L240" s="196">
        <v>44635.98</v>
      </c>
      <c r="M240" s="196">
        <v>61134.2</v>
      </c>
      <c r="N240" s="196">
        <v>44635.98</v>
      </c>
      <c r="O240" s="196">
        <v>61134.2</v>
      </c>
      <c r="P240" s="196">
        <f t="shared" si="1"/>
        <v>16498.219999999994</v>
      </c>
    </row>
    <row r="241" spans="1:16" ht="9.9" customHeight="1" x14ac:dyDescent="0.3">
      <c r="A241" s="203" t="s">
        <v>712</v>
      </c>
      <c r="B241" s="291" t="s">
        <v>336</v>
      </c>
      <c r="C241" s="292"/>
      <c r="D241" s="292"/>
      <c r="E241" s="292"/>
      <c r="F241" s="292"/>
      <c r="G241" s="295" t="s">
        <v>686</v>
      </c>
      <c r="H241" s="296"/>
      <c r="I241" s="296"/>
      <c r="J241" s="296"/>
      <c r="K241" s="296"/>
      <c r="L241" s="196">
        <v>155257.66</v>
      </c>
      <c r="M241" s="196">
        <v>33722.75</v>
      </c>
      <c r="N241" s="196">
        <v>0</v>
      </c>
      <c r="O241" s="196">
        <v>188980.41</v>
      </c>
      <c r="P241" s="196">
        <f t="shared" si="1"/>
        <v>33722.75</v>
      </c>
    </row>
    <row r="242" spans="1:16" ht="9.9" customHeight="1" x14ac:dyDescent="0.3">
      <c r="A242" s="203" t="s">
        <v>713</v>
      </c>
      <c r="B242" s="291" t="s">
        <v>336</v>
      </c>
      <c r="C242" s="292"/>
      <c r="D242" s="292"/>
      <c r="E242" s="292"/>
      <c r="F242" s="292"/>
      <c r="G242" s="295" t="s">
        <v>688</v>
      </c>
      <c r="H242" s="296"/>
      <c r="I242" s="296"/>
      <c r="J242" s="296"/>
      <c r="K242" s="296"/>
      <c r="L242" s="196">
        <v>48696.9</v>
      </c>
      <c r="M242" s="196">
        <v>7481.97</v>
      </c>
      <c r="N242" s="196">
        <v>0</v>
      </c>
      <c r="O242" s="196">
        <v>56178.87</v>
      </c>
      <c r="P242" s="196">
        <f t="shared" si="1"/>
        <v>7481.97</v>
      </c>
    </row>
    <row r="243" spans="1:16" ht="9.9" customHeight="1" x14ac:dyDescent="0.3">
      <c r="A243" s="203" t="s">
        <v>714</v>
      </c>
      <c r="B243" s="291" t="s">
        <v>336</v>
      </c>
      <c r="C243" s="292"/>
      <c r="D243" s="292"/>
      <c r="E243" s="292"/>
      <c r="F243" s="292"/>
      <c r="G243" s="295" t="s">
        <v>690</v>
      </c>
      <c r="H243" s="296"/>
      <c r="I243" s="296"/>
      <c r="J243" s="296"/>
      <c r="K243" s="296"/>
      <c r="L243" s="196">
        <v>5954.77</v>
      </c>
      <c r="M243" s="196">
        <v>1264.58</v>
      </c>
      <c r="N243" s="196">
        <v>0</v>
      </c>
      <c r="O243" s="196">
        <v>7219.35</v>
      </c>
      <c r="P243" s="196">
        <f t="shared" si="1"/>
        <v>1264.58</v>
      </c>
    </row>
    <row r="244" spans="1:16" ht="9.9" customHeight="1" x14ac:dyDescent="0.3">
      <c r="A244" s="203" t="s">
        <v>715</v>
      </c>
      <c r="B244" s="291" t="s">
        <v>336</v>
      </c>
      <c r="C244" s="292"/>
      <c r="D244" s="292"/>
      <c r="E244" s="292"/>
      <c r="F244" s="292"/>
      <c r="G244" s="295" t="s">
        <v>716</v>
      </c>
      <c r="H244" s="296"/>
      <c r="I244" s="296"/>
      <c r="J244" s="296"/>
      <c r="K244" s="296"/>
      <c r="L244" s="196">
        <v>42499.46</v>
      </c>
      <c r="M244" s="196">
        <v>6752.14</v>
      </c>
      <c r="N244" s="196">
        <v>1769.2</v>
      </c>
      <c r="O244" s="196">
        <v>47482.400000000001</v>
      </c>
      <c r="P244" s="196">
        <f t="shared" si="1"/>
        <v>4982.9400000000005</v>
      </c>
    </row>
    <row r="245" spans="1:16" ht="9.9" customHeight="1" x14ac:dyDescent="0.3">
      <c r="A245" s="203" t="s">
        <v>717</v>
      </c>
      <c r="B245" s="291" t="s">
        <v>336</v>
      </c>
      <c r="C245" s="292"/>
      <c r="D245" s="292"/>
      <c r="E245" s="292"/>
      <c r="F245" s="292"/>
      <c r="G245" s="295" t="s">
        <v>692</v>
      </c>
      <c r="H245" s="296"/>
      <c r="I245" s="296"/>
      <c r="J245" s="296"/>
      <c r="K245" s="296"/>
      <c r="L245" s="196">
        <v>1274.2</v>
      </c>
      <c r="M245" s="196">
        <v>136.63999999999999</v>
      </c>
      <c r="N245" s="196">
        <v>0</v>
      </c>
      <c r="O245" s="196">
        <v>1410.84</v>
      </c>
      <c r="P245" s="196">
        <f t="shared" si="1"/>
        <v>136.63999999999999</v>
      </c>
    </row>
    <row r="246" spans="1:16" ht="9.9" customHeight="1" x14ac:dyDescent="0.3">
      <c r="A246" s="203" t="s">
        <v>718</v>
      </c>
      <c r="B246" s="291" t="s">
        <v>336</v>
      </c>
      <c r="C246" s="292"/>
      <c r="D246" s="292"/>
      <c r="E246" s="292"/>
      <c r="F246" s="292"/>
      <c r="G246" s="295" t="s">
        <v>694</v>
      </c>
      <c r="H246" s="296"/>
      <c r="I246" s="296"/>
      <c r="J246" s="296"/>
      <c r="K246" s="296"/>
      <c r="L246" s="196">
        <v>92823.5</v>
      </c>
      <c r="M246" s="196">
        <v>9823</v>
      </c>
      <c r="N246" s="196">
        <v>341</v>
      </c>
      <c r="O246" s="196">
        <v>102305.5</v>
      </c>
      <c r="P246" s="196">
        <f t="shared" si="1"/>
        <v>9482</v>
      </c>
    </row>
    <row r="247" spans="1:16" ht="9.9" customHeight="1" x14ac:dyDescent="0.3">
      <c r="A247" s="203" t="s">
        <v>719</v>
      </c>
      <c r="B247" s="291" t="s">
        <v>336</v>
      </c>
      <c r="C247" s="292"/>
      <c r="D247" s="292"/>
      <c r="E247" s="292"/>
      <c r="F247" s="292"/>
      <c r="G247" s="295" t="s">
        <v>720</v>
      </c>
      <c r="H247" s="296"/>
      <c r="I247" s="296"/>
      <c r="J247" s="296"/>
      <c r="K247" s="296"/>
      <c r="L247" s="196">
        <v>7527.63</v>
      </c>
      <c r="M247" s="196">
        <v>2329.42</v>
      </c>
      <c r="N247" s="196">
        <v>623.70000000000005</v>
      </c>
      <c r="O247" s="196">
        <v>9233.35</v>
      </c>
      <c r="P247" s="196">
        <f t="shared" si="1"/>
        <v>1705.72</v>
      </c>
    </row>
    <row r="248" spans="1:16" ht="9.9" customHeight="1" x14ac:dyDescent="0.3">
      <c r="A248" s="203" t="s">
        <v>721</v>
      </c>
      <c r="B248" s="291" t="s">
        <v>336</v>
      </c>
      <c r="C248" s="292"/>
      <c r="D248" s="292"/>
      <c r="E248" s="292"/>
      <c r="F248" s="292"/>
      <c r="G248" s="295" t="s">
        <v>696</v>
      </c>
      <c r="H248" s="296"/>
      <c r="I248" s="296"/>
      <c r="J248" s="296"/>
      <c r="K248" s="296"/>
      <c r="L248" s="196">
        <v>1370</v>
      </c>
      <c r="M248" s="196">
        <v>274</v>
      </c>
      <c r="N248" s="196">
        <v>0</v>
      </c>
      <c r="O248" s="196">
        <v>1644</v>
      </c>
      <c r="P248" s="196">
        <f t="shared" si="1"/>
        <v>274</v>
      </c>
    </row>
    <row r="249" spans="1:16" ht="9.9" customHeight="1" x14ac:dyDescent="0.3">
      <c r="A249" s="116" t="s">
        <v>336</v>
      </c>
      <c r="B249" s="291" t="s">
        <v>336</v>
      </c>
      <c r="C249" s="292"/>
      <c r="D249" s="292"/>
      <c r="E249" s="292"/>
      <c r="F249" s="292"/>
      <c r="G249" s="117" t="s">
        <v>336</v>
      </c>
      <c r="H249" s="118"/>
      <c r="I249" s="118"/>
      <c r="J249" s="118"/>
      <c r="K249" s="118"/>
      <c r="L249" s="197"/>
      <c r="M249" s="197"/>
      <c r="N249" s="197"/>
      <c r="O249" s="197"/>
      <c r="P249" s="197"/>
    </row>
    <row r="250" spans="1:16" ht="9.9" customHeight="1" x14ac:dyDescent="0.3">
      <c r="A250" s="204" t="s">
        <v>722</v>
      </c>
      <c r="B250" s="291" t="s">
        <v>336</v>
      </c>
      <c r="C250" s="292"/>
      <c r="D250" s="292"/>
      <c r="E250" s="292"/>
      <c r="F250" s="293" t="s">
        <v>698</v>
      </c>
      <c r="G250" s="294"/>
      <c r="H250" s="294"/>
      <c r="I250" s="294"/>
      <c r="J250" s="294"/>
      <c r="K250" s="294"/>
      <c r="L250" s="195">
        <v>3258040.39</v>
      </c>
      <c r="M250" s="195">
        <v>908294.1</v>
      </c>
      <c r="N250" s="195">
        <v>483817.89</v>
      </c>
      <c r="O250" s="195">
        <v>3682516.6</v>
      </c>
      <c r="P250" s="195">
        <f t="shared" ref="P250:P262" si="2">M250-N250</f>
        <v>424476.20999999996</v>
      </c>
    </row>
    <row r="251" spans="1:16" ht="9.9" customHeight="1" x14ac:dyDescent="0.3">
      <c r="A251" s="203" t="s">
        <v>723</v>
      </c>
      <c r="B251" s="291" t="s">
        <v>336</v>
      </c>
      <c r="C251" s="292"/>
      <c r="D251" s="292"/>
      <c r="E251" s="292"/>
      <c r="F251" s="292"/>
      <c r="G251" s="295" t="s">
        <v>680</v>
      </c>
      <c r="H251" s="296"/>
      <c r="I251" s="296"/>
      <c r="J251" s="296"/>
      <c r="K251" s="296"/>
      <c r="L251" s="196">
        <v>1481771.92</v>
      </c>
      <c r="M251" s="196">
        <v>150593.44</v>
      </c>
      <c r="N251" s="196">
        <v>258.2</v>
      </c>
      <c r="O251" s="196">
        <v>1632107.16</v>
      </c>
      <c r="P251" s="196">
        <f t="shared" si="2"/>
        <v>150335.24</v>
      </c>
    </row>
    <row r="252" spans="1:16" ht="9.9" customHeight="1" x14ac:dyDescent="0.3">
      <c r="A252" s="203" t="s">
        <v>724</v>
      </c>
      <c r="B252" s="291" t="s">
        <v>336</v>
      </c>
      <c r="C252" s="292"/>
      <c r="D252" s="292"/>
      <c r="E252" s="292"/>
      <c r="F252" s="292"/>
      <c r="G252" s="295" t="s">
        <v>682</v>
      </c>
      <c r="H252" s="296"/>
      <c r="I252" s="296"/>
      <c r="J252" s="296"/>
      <c r="K252" s="296"/>
      <c r="L252" s="196">
        <v>222753.79</v>
      </c>
      <c r="M252" s="196">
        <v>359723.98</v>
      </c>
      <c r="N252" s="196">
        <v>333669.13</v>
      </c>
      <c r="O252" s="196">
        <v>248808.64</v>
      </c>
      <c r="P252" s="196">
        <f t="shared" si="2"/>
        <v>26054.849999999977</v>
      </c>
    </row>
    <row r="253" spans="1:16" ht="9.9" customHeight="1" x14ac:dyDescent="0.3">
      <c r="A253" s="203" t="s">
        <v>725</v>
      </c>
      <c r="B253" s="291" t="s">
        <v>336</v>
      </c>
      <c r="C253" s="292"/>
      <c r="D253" s="292"/>
      <c r="E253" s="292"/>
      <c r="F253" s="292"/>
      <c r="G253" s="295" t="s">
        <v>684</v>
      </c>
      <c r="H253" s="296"/>
      <c r="I253" s="296"/>
      <c r="J253" s="296"/>
      <c r="K253" s="296"/>
      <c r="L253" s="196">
        <v>132157.39000000001</v>
      </c>
      <c r="M253" s="196">
        <v>186319.23</v>
      </c>
      <c r="N253" s="196">
        <v>130384.93</v>
      </c>
      <c r="O253" s="196">
        <v>188091.69</v>
      </c>
      <c r="P253" s="196">
        <f t="shared" si="2"/>
        <v>55934.300000000017</v>
      </c>
    </row>
    <row r="254" spans="1:16" ht="9.9" customHeight="1" x14ac:dyDescent="0.3">
      <c r="A254" s="203" t="s">
        <v>726</v>
      </c>
      <c r="B254" s="291" t="s">
        <v>336</v>
      </c>
      <c r="C254" s="292"/>
      <c r="D254" s="292"/>
      <c r="E254" s="292"/>
      <c r="F254" s="292"/>
      <c r="G254" s="295" t="s">
        <v>727</v>
      </c>
      <c r="H254" s="296"/>
      <c r="I254" s="296"/>
      <c r="J254" s="296"/>
      <c r="K254" s="296"/>
      <c r="L254" s="196">
        <v>1691.06</v>
      </c>
      <c r="M254" s="196">
        <v>0</v>
      </c>
      <c r="N254" s="196">
        <v>2500.14</v>
      </c>
      <c r="O254" s="196">
        <v>-809.08</v>
      </c>
      <c r="P254" s="196">
        <f t="shared" si="2"/>
        <v>-2500.14</v>
      </c>
    </row>
    <row r="255" spans="1:16" ht="9.9" customHeight="1" x14ac:dyDescent="0.3">
      <c r="A255" s="203" t="s">
        <v>728</v>
      </c>
      <c r="B255" s="291" t="s">
        <v>336</v>
      </c>
      <c r="C255" s="292"/>
      <c r="D255" s="292"/>
      <c r="E255" s="292"/>
      <c r="F255" s="292"/>
      <c r="G255" s="295" t="s">
        <v>729</v>
      </c>
      <c r="H255" s="296"/>
      <c r="I255" s="296"/>
      <c r="J255" s="296"/>
      <c r="K255" s="296"/>
      <c r="L255" s="196">
        <v>909.01</v>
      </c>
      <c r="M255" s="196">
        <v>0</v>
      </c>
      <c r="N255" s="196">
        <v>0</v>
      </c>
      <c r="O255" s="196">
        <v>909.01</v>
      </c>
      <c r="P255" s="196">
        <f t="shared" si="2"/>
        <v>0</v>
      </c>
    </row>
    <row r="256" spans="1:16" ht="9.9" customHeight="1" x14ac:dyDescent="0.3">
      <c r="A256" s="203" t="s">
        <v>730</v>
      </c>
      <c r="B256" s="291" t="s">
        <v>336</v>
      </c>
      <c r="C256" s="292"/>
      <c r="D256" s="292"/>
      <c r="E256" s="292"/>
      <c r="F256" s="292"/>
      <c r="G256" s="295" t="s">
        <v>686</v>
      </c>
      <c r="H256" s="296"/>
      <c r="I256" s="296"/>
      <c r="J256" s="296"/>
      <c r="K256" s="296"/>
      <c r="L256" s="196">
        <v>435452.18</v>
      </c>
      <c r="M256" s="196">
        <v>92483.71</v>
      </c>
      <c r="N256" s="196">
        <v>0</v>
      </c>
      <c r="O256" s="196">
        <v>527935.89</v>
      </c>
      <c r="P256" s="196">
        <f t="shared" si="2"/>
        <v>92483.71</v>
      </c>
    </row>
    <row r="257" spans="1:16" ht="9.9" customHeight="1" x14ac:dyDescent="0.3">
      <c r="A257" s="203" t="s">
        <v>731</v>
      </c>
      <c r="B257" s="291" t="s">
        <v>336</v>
      </c>
      <c r="C257" s="292"/>
      <c r="D257" s="292"/>
      <c r="E257" s="292"/>
      <c r="F257" s="292"/>
      <c r="G257" s="295" t="s">
        <v>688</v>
      </c>
      <c r="H257" s="296"/>
      <c r="I257" s="296"/>
      <c r="J257" s="296"/>
      <c r="K257" s="296"/>
      <c r="L257" s="196">
        <v>136576.49</v>
      </c>
      <c r="M257" s="196">
        <v>20400.91</v>
      </c>
      <c r="N257" s="196">
        <v>0.01</v>
      </c>
      <c r="O257" s="196">
        <v>156977.39000000001</v>
      </c>
      <c r="P257" s="196">
        <f t="shared" si="2"/>
        <v>20400.900000000001</v>
      </c>
    </row>
    <row r="258" spans="1:16" ht="9.9" customHeight="1" x14ac:dyDescent="0.3">
      <c r="A258" s="203" t="s">
        <v>732</v>
      </c>
      <c r="B258" s="291" t="s">
        <v>336</v>
      </c>
      <c r="C258" s="292"/>
      <c r="D258" s="292"/>
      <c r="E258" s="292"/>
      <c r="F258" s="292"/>
      <c r="G258" s="295" t="s">
        <v>690</v>
      </c>
      <c r="H258" s="296"/>
      <c r="I258" s="296"/>
      <c r="J258" s="296"/>
      <c r="K258" s="296"/>
      <c r="L258" s="196">
        <v>16326.18</v>
      </c>
      <c r="M258" s="196">
        <v>3481.49</v>
      </c>
      <c r="N258" s="196">
        <v>0</v>
      </c>
      <c r="O258" s="196">
        <v>19807.669999999998</v>
      </c>
      <c r="P258" s="196">
        <f t="shared" si="2"/>
        <v>3481.49</v>
      </c>
    </row>
    <row r="259" spans="1:16" ht="9.9" customHeight="1" x14ac:dyDescent="0.3">
      <c r="A259" s="203" t="s">
        <v>733</v>
      </c>
      <c r="B259" s="291" t="s">
        <v>336</v>
      </c>
      <c r="C259" s="292"/>
      <c r="D259" s="292"/>
      <c r="E259" s="292"/>
      <c r="F259" s="292"/>
      <c r="G259" s="295" t="s">
        <v>716</v>
      </c>
      <c r="H259" s="296"/>
      <c r="I259" s="296"/>
      <c r="J259" s="296"/>
      <c r="K259" s="296"/>
      <c r="L259" s="196">
        <v>300925.52</v>
      </c>
      <c r="M259" s="196">
        <v>38081.71</v>
      </c>
      <c r="N259" s="196">
        <v>11173.21</v>
      </c>
      <c r="O259" s="196">
        <v>327834.02</v>
      </c>
      <c r="P259" s="196">
        <f t="shared" si="2"/>
        <v>26908.5</v>
      </c>
    </row>
    <row r="260" spans="1:16" ht="9.9" customHeight="1" x14ac:dyDescent="0.3">
      <c r="A260" s="203" t="s">
        <v>734</v>
      </c>
      <c r="B260" s="291" t="s">
        <v>336</v>
      </c>
      <c r="C260" s="292"/>
      <c r="D260" s="292"/>
      <c r="E260" s="292"/>
      <c r="F260" s="292"/>
      <c r="G260" s="295" t="s">
        <v>692</v>
      </c>
      <c r="H260" s="296"/>
      <c r="I260" s="296"/>
      <c r="J260" s="296"/>
      <c r="K260" s="296"/>
      <c r="L260" s="196">
        <v>9335.0300000000007</v>
      </c>
      <c r="M260" s="196">
        <v>615.72</v>
      </c>
      <c r="N260" s="196">
        <v>0.88</v>
      </c>
      <c r="O260" s="196">
        <v>9949.8700000000008</v>
      </c>
      <c r="P260" s="196">
        <f t="shared" si="2"/>
        <v>614.84</v>
      </c>
    </row>
    <row r="261" spans="1:16" ht="9.9" customHeight="1" x14ac:dyDescent="0.3">
      <c r="A261" s="203" t="s">
        <v>735</v>
      </c>
      <c r="B261" s="291" t="s">
        <v>336</v>
      </c>
      <c r="C261" s="292"/>
      <c r="D261" s="292"/>
      <c r="E261" s="292"/>
      <c r="F261" s="292"/>
      <c r="G261" s="295" t="s">
        <v>694</v>
      </c>
      <c r="H261" s="296"/>
      <c r="I261" s="296"/>
      <c r="J261" s="296"/>
      <c r="K261" s="296"/>
      <c r="L261" s="196">
        <v>438216.9</v>
      </c>
      <c r="M261" s="196">
        <v>39004</v>
      </c>
      <c r="N261" s="196">
        <v>781.59</v>
      </c>
      <c r="O261" s="196">
        <v>476439.31</v>
      </c>
      <c r="P261" s="196">
        <f t="shared" si="2"/>
        <v>38222.410000000003</v>
      </c>
    </row>
    <row r="262" spans="1:16" ht="9.9" customHeight="1" x14ac:dyDescent="0.3">
      <c r="A262" s="203" t="s">
        <v>736</v>
      </c>
      <c r="B262" s="291" t="s">
        <v>336</v>
      </c>
      <c r="C262" s="292"/>
      <c r="D262" s="292"/>
      <c r="E262" s="292"/>
      <c r="F262" s="292"/>
      <c r="G262" s="295" t="s">
        <v>720</v>
      </c>
      <c r="H262" s="296"/>
      <c r="I262" s="296"/>
      <c r="J262" s="296"/>
      <c r="K262" s="296"/>
      <c r="L262" s="196">
        <v>71985.509999999995</v>
      </c>
      <c r="M262" s="196">
        <v>17315.91</v>
      </c>
      <c r="N262" s="196">
        <v>5049.8</v>
      </c>
      <c r="O262" s="196">
        <v>84251.62</v>
      </c>
      <c r="P262" s="196">
        <f t="shared" si="2"/>
        <v>12266.11</v>
      </c>
    </row>
    <row r="263" spans="1:16" ht="9.9" customHeight="1" x14ac:dyDescent="0.3">
      <c r="A263" s="203" t="s">
        <v>737</v>
      </c>
      <c r="B263" s="291" t="s">
        <v>336</v>
      </c>
      <c r="C263" s="292"/>
      <c r="D263" s="292"/>
      <c r="E263" s="292"/>
      <c r="F263" s="292"/>
      <c r="G263" s="295" t="s">
        <v>696</v>
      </c>
      <c r="H263" s="296"/>
      <c r="I263" s="296"/>
      <c r="J263" s="296"/>
      <c r="K263" s="296"/>
      <c r="L263" s="196">
        <v>2730</v>
      </c>
      <c r="M263" s="196">
        <v>274</v>
      </c>
      <c r="N263" s="196">
        <v>0</v>
      </c>
      <c r="O263" s="196">
        <v>3004</v>
      </c>
      <c r="P263" s="196">
        <f>M263-N263</f>
        <v>274</v>
      </c>
    </row>
    <row r="264" spans="1:16" ht="9.9" customHeight="1" x14ac:dyDescent="0.3">
      <c r="A264" s="203" t="s">
        <v>738</v>
      </c>
      <c r="B264" s="291" t="s">
        <v>336</v>
      </c>
      <c r="C264" s="292"/>
      <c r="D264" s="292"/>
      <c r="E264" s="292"/>
      <c r="F264" s="292"/>
      <c r="G264" s="295" t="s">
        <v>739</v>
      </c>
      <c r="H264" s="296"/>
      <c r="I264" s="296"/>
      <c r="J264" s="296"/>
      <c r="K264" s="296"/>
      <c r="L264" s="196">
        <v>2302.7399999999998</v>
      </c>
      <c r="M264" s="196">
        <v>0</v>
      </c>
      <c r="N264" s="196">
        <v>0</v>
      </c>
      <c r="O264" s="196">
        <v>2302.7399999999998</v>
      </c>
      <c r="P264" s="196">
        <f>M264-N264</f>
        <v>0</v>
      </c>
    </row>
    <row r="265" spans="1:16" ht="9.9" customHeight="1" x14ac:dyDescent="0.3">
      <c r="A265" s="203" t="s">
        <v>740</v>
      </c>
      <c r="B265" s="291" t="s">
        <v>336</v>
      </c>
      <c r="C265" s="292"/>
      <c r="D265" s="292"/>
      <c r="E265" s="292"/>
      <c r="F265" s="292"/>
      <c r="G265" s="295" t="s">
        <v>741</v>
      </c>
      <c r="H265" s="296"/>
      <c r="I265" s="296"/>
      <c r="J265" s="296"/>
      <c r="K265" s="296"/>
      <c r="L265" s="196">
        <v>4906.67</v>
      </c>
      <c r="M265" s="196">
        <v>0</v>
      </c>
      <c r="N265" s="196">
        <v>0</v>
      </c>
      <c r="O265" s="196">
        <v>4906.67</v>
      </c>
      <c r="P265" s="196">
        <f>M265-N265</f>
        <v>0</v>
      </c>
    </row>
    <row r="266" spans="1:16" ht="9.9" customHeight="1" x14ac:dyDescent="0.3">
      <c r="A266" s="116" t="s">
        <v>336</v>
      </c>
      <c r="B266" s="291" t="s">
        <v>336</v>
      </c>
      <c r="C266" s="292"/>
      <c r="D266" s="292"/>
      <c r="E266" s="292"/>
      <c r="F266" s="292"/>
      <c r="G266" s="117" t="s">
        <v>336</v>
      </c>
      <c r="H266" s="118"/>
      <c r="I266" s="118"/>
      <c r="J266" s="118"/>
      <c r="K266" s="118"/>
      <c r="L266" s="197"/>
      <c r="M266" s="197"/>
      <c r="N266" s="197"/>
      <c r="O266" s="197"/>
      <c r="P266" s="197"/>
    </row>
    <row r="267" spans="1:16" ht="9.9" customHeight="1" x14ac:dyDescent="0.3">
      <c r="A267" s="204" t="s">
        <v>742</v>
      </c>
      <c r="B267" s="291" t="s">
        <v>336</v>
      </c>
      <c r="C267" s="292"/>
      <c r="D267" s="292"/>
      <c r="E267" s="293" t="s">
        <v>743</v>
      </c>
      <c r="F267" s="294"/>
      <c r="G267" s="294"/>
      <c r="H267" s="294"/>
      <c r="I267" s="294"/>
      <c r="J267" s="294"/>
      <c r="K267" s="294"/>
      <c r="L267" s="195">
        <v>807079.66</v>
      </c>
      <c r="M267" s="195">
        <v>65656.67</v>
      </c>
      <c r="N267" s="195">
        <v>0</v>
      </c>
      <c r="O267" s="195">
        <v>872736.33</v>
      </c>
      <c r="P267" s="195">
        <f t="shared" ref="P267:P271" si="3">M267-N267</f>
        <v>65656.67</v>
      </c>
    </row>
    <row r="268" spans="1:16" ht="9.9" customHeight="1" x14ac:dyDescent="0.3">
      <c r="A268" s="204" t="s">
        <v>744</v>
      </c>
      <c r="B268" s="291" t="s">
        <v>336</v>
      </c>
      <c r="C268" s="292"/>
      <c r="D268" s="292"/>
      <c r="E268" s="292"/>
      <c r="F268" s="293" t="s">
        <v>698</v>
      </c>
      <c r="G268" s="294"/>
      <c r="H268" s="294"/>
      <c r="I268" s="294"/>
      <c r="J268" s="294"/>
      <c r="K268" s="294"/>
      <c r="L268" s="195">
        <v>807079.66</v>
      </c>
      <c r="M268" s="195">
        <v>65656.67</v>
      </c>
      <c r="N268" s="195">
        <v>0</v>
      </c>
      <c r="O268" s="195">
        <v>872736.33</v>
      </c>
      <c r="P268" s="195">
        <f t="shared" si="3"/>
        <v>65656.67</v>
      </c>
    </row>
    <row r="269" spans="1:16" ht="9.9" customHeight="1" x14ac:dyDescent="0.3">
      <c r="A269" s="203" t="s">
        <v>745</v>
      </c>
      <c r="B269" s="291" t="s">
        <v>336</v>
      </c>
      <c r="C269" s="292"/>
      <c r="D269" s="292"/>
      <c r="E269" s="292"/>
      <c r="F269" s="292"/>
      <c r="G269" s="295" t="s">
        <v>692</v>
      </c>
      <c r="H269" s="296"/>
      <c r="I269" s="296"/>
      <c r="J269" s="296"/>
      <c r="K269" s="296"/>
      <c r="L269" s="196">
        <v>9566.6200000000008</v>
      </c>
      <c r="M269" s="196">
        <v>666.12</v>
      </c>
      <c r="N269" s="196">
        <v>0</v>
      </c>
      <c r="O269" s="196">
        <v>10232.74</v>
      </c>
      <c r="P269" s="196">
        <f t="shared" si="3"/>
        <v>666.12</v>
      </c>
    </row>
    <row r="270" spans="1:16" ht="9.9" customHeight="1" x14ac:dyDescent="0.3">
      <c r="A270" s="203" t="s">
        <v>746</v>
      </c>
      <c r="B270" s="291" t="s">
        <v>336</v>
      </c>
      <c r="C270" s="292"/>
      <c r="D270" s="292"/>
      <c r="E270" s="292"/>
      <c r="F270" s="292"/>
      <c r="G270" s="295" t="s">
        <v>720</v>
      </c>
      <c r="H270" s="296"/>
      <c r="I270" s="296"/>
      <c r="J270" s="296"/>
      <c r="K270" s="296"/>
      <c r="L270" s="196">
        <v>181967.34</v>
      </c>
      <c r="M270" s="196">
        <v>14750.59</v>
      </c>
      <c r="N270" s="196">
        <v>0</v>
      </c>
      <c r="O270" s="196">
        <v>196717.93</v>
      </c>
      <c r="P270" s="196">
        <f t="shared" si="3"/>
        <v>14750.59</v>
      </c>
    </row>
    <row r="271" spans="1:16" ht="9.9" customHeight="1" x14ac:dyDescent="0.3">
      <c r="A271" s="203" t="s">
        <v>747</v>
      </c>
      <c r="B271" s="291" t="s">
        <v>336</v>
      </c>
      <c r="C271" s="292"/>
      <c r="D271" s="292"/>
      <c r="E271" s="292"/>
      <c r="F271" s="292"/>
      <c r="G271" s="295" t="s">
        <v>741</v>
      </c>
      <c r="H271" s="296"/>
      <c r="I271" s="296"/>
      <c r="J271" s="296"/>
      <c r="K271" s="296"/>
      <c r="L271" s="196">
        <v>615545.69999999995</v>
      </c>
      <c r="M271" s="196">
        <v>50239.96</v>
      </c>
      <c r="N271" s="196">
        <v>0</v>
      </c>
      <c r="O271" s="196">
        <v>665785.66</v>
      </c>
      <c r="P271" s="196">
        <f t="shared" si="3"/>
        <v>50239.96</v>
      </c>
    </row>
    <row r="272" spans="1:16" ht="9.9" customHeight="1" x14ac:dyDescent="0.3">
      <c r="A272" s="204" t="s">
        <v>336</v>
      </c>
      <c r="B272" s="291" t="s">
        <v>336</v>
      </c>
      <c r="C272" s="292"/>
      <c r="D272" s="292"/>
      <c r="E272" s="120" t="s">
        <v>336</v>
      </c>
      <c r="F272" s="121"/>
      <c r="G272" s="121"/>
      <c r="H272" s="121"/>
      <c r="I272" s="121"/>
      <c r="J272" s="121"/>
      <c r="K272" s="121"/>
      <c r="L272" s="198"/>
      <c r="M272" s="198"/>
      <c r="N272" s="198"/>
      <c r="O272" s="198"/>
      <c r="P272" s="198"/>
    </row>
    <row r="273" spans="1:16" ht="9.9" customHeight="1" x14ac:dyDescent="0.3">
      <c r="A273" s="204" t="s">
        <v>748</v>
      </c>
      <c r="B273" s="291" t="s">
        <v>336</v>
      </c>
      <c r="C273" s="292"/>
      <c r="D273" s="293" t="s">
        <v>749</v>
      </c>
      <c r="E273" s="294"/>
      <c r="F273" s="294"/>
      <c r="G273" s="294"/>
      <c r="H273" s="294"/>
      <c r="I273" s="294"/>
      <c r="J273" s="294"/>
      <c r="K273" s="294"/>
      <c r="L273" s="195">
        <v>1412161.17</v>
      </c>
      <c r="M273" s="195">
        <v>127081.85</v>
      </c>
      <c r="N273" s="195">
        <v>0</v>
      </c>
      <c r="O273" s="195">
        <v>1539243.02</v>
      </c>
      <c r="P273" s="195">
        <f>M273-N273</f>
        <v>127081.85</v>
      </c>
    </row>
    <row r="274" spans="1:16" ht="9.9" customHeight="1" x14ac:dyDescent="0.3">
      <c r="A274" s="204" t="s">
        <v>750</v>
      </c>
      <c r="B274" s="291" t="s">
        <v>336</v>
      </c>
      <c r="C274" s="292"/>
      <c r="D274" s="292"/>
      <c r="E274" s="293" t="s">
        <v>749</v>
      </c>
      <c r="F274" s="294"/>
      <c r="G274" s="294"/>
      <c r="H274" s="294"/>
      <c r="I274" s="294"/>
      <c r="J274" s="294"/>
      <c r="K274" s="294"/>
      <c r="L274" s="195">
        <v>1412161.17</v>
      </c>
      <c r="M274" s="195">
        <v>127081.85</v>
      </c>
      <c r="N274" s="195">
        <v>0</v>
      </c>
      <c r="O274" s="195">
        <v>1539243.02</v>
      </c>
      <c r="P274" s="195">
        <f>M274-N274</f>
        <v>127081.85</v>
      </c>
    </row>
    <row r="275" spans="1:16" ht="9.9" customHeight="1" x14ac:dyDescent="0.3">
      <c r="A275" s="204" t="s">
        <v>751</v>
      </c>
      <c r="B275" s="291" t="s">
        <v>336</v>
      </c>
      <c r="C275" s="292"/>
      <c r="D275" s="292"/>
      <c r="E275" s="292"/>
      <c r="F275" s="293" t="s">
        <v>749</v>
      </c>
      <c r="G275" s="294"/>
      <c r="H275" s="294"/>
      <c r="I275" s="294"/>
      <c r="J275" s="294"/>
      <c r="K275" s="294"/>
      <c r="L275" s="195">
        <v>1412161.17</v>
      </c>
      <c r="M275" s="195">
        <v>127081.85</v>
      </c>
      <c r="N275" s="195">
        <v>0</v>
      </c>
      <c r="O275" s="195">
        <v>1539243.02</v>
      </c>
      <c r="P275" s="195">
        <f>M275-N275</f>
        <v>127081.85</v>
      </c>
    </row>
    <row r="276" spans="1:16" ht="9.9" customHeight="1" x14ac:dyDescent="0.3">
      <c r="A276" s="203" t="s">
        <v>752</v>
      </c>
      <c r="B276" s="291" t="s">
        <v>336</v>
      </c>
      <c r="C276" s="292"/>
      <c r="D276" s="292"/>
      <c r="E276" s="292"/>
      <c r="F276" s="292"/>
      <c r="G276" s="295" t="s">
        <v>753</v>
      </c>
      <c r="H276" s="296"/>
      <c r="I276" s="296"/>
      <c r="J276" s="296"/>
      <c r="K276" s="296"/>
      <c r="L276" s="196">
        <v>65495.05</v>
      </c>
      <c r="M276" s="196">
        <v>4173.8599999999997</v>
      </c>
      <c r="N276" s="196">
        <v>0</v>
      </c>
      <c r="O276" s="196">
        <v>69668.91</v>
      </c>
      <c r="P276" s="196">
        <f t="shared" ref="P276:P284" si="4">M276-N276</f>
        <v>4173.8599999999997</v>
      </c>
    </row>
    <row r="277" spans="1:16" ht="9.9" customHeight="1" x14ac:dyDescent="0.3">
      <c r="A277" s="203" t="s">
        <v>754</v>
      </c>
      <c r="B277" s="291" t="s">
        <v>336</v>
      </c>
      <c r="C277" s="292"/>
      <c r="D277" s="292"/>
      <c r="E277" s="292"/>
      <c r="F277" s="292"/>
      <c r="G277" s="295" t="s">
        <v>755</v>
      </c>
      <c r="H277" s="296"/>
      <c r="I277" s="296"/>
      <c r="J277" s="296"/>
      <c r="K277" s="296"/>
      <c r="L277" s="196">
        <v>34839</v>
      </c>
      <c r="M277" s="196">
        <v>2499</v>
      </c>
      <c r="N277" s="196">
        <v>0</v>
      </c>
      <c r="O277" s="196">
        <v>37338</v>
      </c>
      <c r="P277" s="196">
        <f t="shared" si="4"/>
        <v>2499</v>
      </c>
    </row>
    <row r="278" spans="1:16" ht="9.9" customHeight="1" x14ac:dyDescent="0.3">
      <c r="A278" s="203" t="s">
        <v>756</v>
      </c>
      <c r="B278" s="291" t="s">
        <v>336</v>
      </c>
      <c r="C278" s="292"/>
      <c r="D278" s="292"/>
      <c r="E278" s="292"/>
      <c r="F278" s="292"/>
      <c r="G278" s="295" t="s">
        <v>757</v>
      </c>
      <c r="H278" s="296"/>
      <c r="I278" s="296"/>
      <c r="J278" s="296"/>
      <c r="K278" s="296"/>
      <c r="L278" s="196">
        <v>30390.36</v>
      </c>
      <c r="M278" s="196">
        <v>1823.92</v>
      </c>
      <c r="N278" s="196">
        <v>0</v>
      </c>
      <c r="O278" s="196">
        <v>32214.28</v>
      </c>
      <c r="P278" s="196">
        <f t="shared" si="4"/>
        <v>1823.92</v>
      </c>
    </row>
    <row r="279" spans="1:16" ht="9.9" customHeight="1" x14ac:dyDescent="0.3">
      <c r="A279" s="203" t="s">
        <v>758</v>
      </c>
      <c r="B279" s="291" t="s">
        <v>336</v>
      </c>
      <c r="C279" s="292"/>
      <c r="D279" s="292"/>
      <c r="E279" s="292"/>
      <c r="F279" s="292"/>
      <c r="G279" s="295" t="s">
        <v>759</v>
      </c>
      <c r="H279" s="296"/>
      <c r="I279" s="296"/>
      <c r="J279" s="296"/>
      <c r="K279" s="296"/>
      <c r="L279" s="196">
        <v>94159.93</v>
      </c>
      <c r="M279" s="196">
        <v>6704.14</v>
      </c>
      <c r="N279" s="196">
        <v>0</v>
      </c>
      <c r="O279" s="196">
        <v>100864.07</v>
      </c>
      <c r="P279" s="196">
        <f t="shared" si="4"/>
        <v>6704.14</v>
      </c>
    </row>
    <row r="280" spans="1:16" ht="9.9" customHeight="1" x14ac:dyDescent="0.3">
      <c r="A280" s="203" t="s">
        <v>760</v>
      </c>
      <c r="B280" s="291" t="s">
        <v>336</v>
      </c>
      <c r="C280" s="292"/>
      <c r="D280" s="292"/>
      <c r="E280" s="292"/>
      <c r="F280" s="292"/>
      <c r="G280" s="295" t="s">
        <v>761</v>
      </c>
      <c r="H280" s="296"/>
      <c r="I280" s="296"/>
      <c r="J280" s="296"/>
      <c r="K280" s="296"/>
      <c r="L280" s="196">
        <v>486071.6</v>
      </c>
      <c r="M280" s="196">
        <v>51603.48</v>
      </c>
      <c r="N280" s="196">
        <v>0</v>
      </c>
      <c r="O280" s="196">
        <v>537675.07999999996</v>
      </c>
      <c r="P280" s="196">
        <f t="shared" si="4"/>
        <v>51603.48</v>
      </c>
    </row>
    <row r="281" spans="1:16" ht="18.899999999999999" customHeight="1" x14ac:dyDescent="0.3">
      <c r="A281" s="203" t="s">
        <v>762</v>
      </c>
      <c r="B281" s="291" t="s">
        <v>336</v>
      </c>
      <c r="C281" s="292"/>
      <c r="D281" s="292"/>
      <c r="E281" s="292"/>
      <c r="F281" s="292"/>
      <c r="G281" s="295" t="s">
        <v>763</v>
      </c>
      <c r="H281" s="296"/>
      <c r="I281" s="296"/>
      <c r="J281" s="296"/>
      <c r="K281" s="296"/>
      <c r="L281" s="196">
        <v>224185.34</v>
      </c>
      <c r="M281" s="196">
        <v>1549.96</v>
      </c>
      <c r="N281" s="196">
        <v>0</v>
      </c>
      <c r="O281" s="196">
        <v>225735.3</v>
      </c>
      <c r="P281" s="196">
        <f t="shared" si="4"/>
        <v>1549.96</v>
      </c>
    </row>
    <row r="282" spans="1:16" ht="9.9" customHeight="1" x14ac:dyDescent="0.3">
      <c r="A282" s="203" t="s">
        <v>764</v>
      </c>
      <c r="B282" s="291" t="s">
        <v>336</v>
      </c>
      <c r="C282" s="292"/>
      <c r="D282" s="292"/>
      <c r="E282" s="292"/>
      <c r="F282" s="292"/>
      <c r="G282" s="295" t="s">
        <v>765</v>
      </c>
      <c r="H282" s="296"/>
      <c r="I282" s="296"/>
      <c r="J282" s="296"/>
      <c r="K282" s="296"/>
      <c r="L282" s="196">
        <v>375566.58</v>
      </c>
      <c r="M282" s="196">
        <v>43429.36</v>
      </c>
      <c r="N282" s="196">
        <v>0</v>
      </c>
      <c r="O282" s="196">
        <v>418995.94</v>
      </c>
      <c r="P282" s="196">
        <f t="shared" si="4"/>
        <v>43429.36</v>
      </c>
    </row>
    <row r="283" spans="1:16" ht="9.9" customHeight="1" x14ac:dyDescent="0.3">
      <c r="A283" s="203" t="s">
        <v>766</v>
      </c>
      <c r="B283" s="291" t="s">
        <v>336</v>
      </c>
      <c r="C283" s="292"/>
      <c r="D283" s="292"/>
      <c r="E283" s="292"/>
      <c r="F283" s="292"/>
      <c r="G283" s="295" t="s">
        <v>767</v>
      </c>
      <c r="H283" s="296"/>
      <c r="I283" s="296"/>
      <c r="J283" s="296"/>
      <c r="K283" s="296"/>
      <c r="L283" s="196">
        <v>14865.18</v>
      </c>
      <c r="M283" s="196">
        <v>1558.25</v>
      </c>
      <c r="N283" s="196">
        <v>0</v>
      </c>
      <c r="O283" s="196">
        <v>16423.43</v>
      </c>
      <c r="P283" s="196">
        <f t="shared" si="4"/>
        <v>1558.25</v>
      </c>
    </row>
    <row r="284" spans="1:16" ht="9.9" customHeight="1" x14ac:dyDescent="0.3">
      <c r="A284" s="203" t="s">
        <v>768</v>
      </c>
      <c r="B284" s="291" t="s">
        <v>336</v>
      </c>
      <c r="C284" s="292"/>
      <c r="D284" s="292"/>
      <c r="E284" s="292"/>
      <c r="F284" s="292"/>
      <c r="G284" s="295" t="s">
        <v>769</v>
      </c>
      <c r="H284" s="296"/>
      <c r="I284" s="296"/>
      <c r="J284" s="296"/>
      <c r="K284" s="296"/>
      <c r="L284" s="196">
        <v>86588.13</v>
      </c>
      <c r="M284" s="196">
        <v>13739.88</v>
      </c>
      <c r="N284" s="196">
        <v>0</v>
      </c>
      <c r="O284" s="196">
        <v>100328.01</v>
      </c>
      <c r="P284" s="196">
        <f t="shared" si="4"/>
        <v>13739.88</v>
      </c>
    </row>
    <row r="285" spans="1:16" ht="9.9" customHeight="1" x14ac:dyDescent="0.3">
      <c r="A285" s="116" t="s">
        <v>336</v>
      </c>
      <c r="B285" s="291" t="s">
        <v>336</v>
      </c>
      <c r="C285" s="292"/>
      <c r="D285" s="292"/>
      <c r="E285" s="292"/>
      <c r="F285" s="292"/>
      <c r="G285" s="117" t="s">
        <v>336</v>
      </c>
      <c r="H285" s="118"/>
      <c r="I285" s="118"/>
      <c r="J285" s="118"/>
      <c r="K285" s="118"/>
      <c r="L285" s="197"/>
      <c r="M285" s="197"/>
      <c r="N285" s="197"/>
      <c r="O285" s="197"/>
      <c r="P285" s="197"/>
    </row>
    <row r="286" spans="1:16" ht="9.9" customHeight="1" x14ac:dyDescent="0.3">
      <c r="A286" s="204" t="s">
        <v>770</v>
      </c>
      <c r="B286" s="202" t="s">
        <v>336</v>
      </c>
      <c r="C286" s="293" t="s">
        <v>771</v>
      </c>
      <c r="D286" s="294"/>
      <c r="E286" s="294"/>
      <c r="F286" s="294"/>
      <c r="G286" s="294"/>
      <c r="H286" s="294"/>
      <c r="I286" s="294"/>
      <c r="J286" s="294"/>
      <c r="K286" s="294"/>
      <c r="L286" s="195">
        <v>1030076.03</v>
      </c>
      <c r="M286" s="195">
        <v>63076.06</v>
      </c>
      <c r="N286" s="195">
        <v>0</v>
      </c>
      <c r="O286" s="195">
        <v>1093152.0900000001</v>
      </c>
      <c r="P286" s="195">
        <f>M286-N286</f>
        <v>63076.06</v>
      </c>
    </row>
    <row r="287" spans="1:16" ht="9.9" customHeight="1" x14ac:dyDescent="0.3">
      <c r="A287" s="204" t="s">
        <v>772</v>
      </c>
      <c r="B287" s="291" t="s">
        <v>336</v>
      </c>
      <c r="C287" s="292"/>
      <c r="D287" s="293" t="s">
        <v>771</v>
      </c>
      <c r="E287" s="294"/>
      <c r="F287" s="294"/>
      <c r="G287" s="294"/>
      <c r="H287" s="294"/>
      <c r="I287" s="294"/>
      <c r="J287" s="294"/>
      <c r="K287" s="294"/>
      <c r="L287" s="195">
        <v>1030076.03</v>
      </c>
      <c r="M287" s="195">
        <v>63076.06</v>
      </c>
      <c r="N287" s="195">
        <v>0</v>
      </c>
      <c r="O287" s="195">
        <v>1093152.0900000001</v>
      </c>
      <c r="P287" s="195">
        <f>M287-N287</f>
        <v>63076.06</v>
      </c>
    </row>
    <row r="288" spans="1:16" ht="9.9" customHeight="1" x14ac:dyDescent="0.3">
      <c r="A288" s="204" t="s">
        <v>773</v>
      </c>
      <c r="B288" s="291" t="s">
        <v>336</v>
      </c>
      <c r="C288" s="292"/>
      <c r="D288" s="292"/>
      <c r="E288" s="293" t="s">
        <v>771</v>
      </c>
      <c r="F288" s="294"/>
      <c r="G288" s="294"/>
      <c r="H288" s="294"/>
      <c r="I288" s="294"/>
      <c r="J288" s="294"/>
      <c r="K288" s="294"/>
      <c r="L288" s="195">
        <v>1030076.03</v>
      </c>
      <c r="M288" s="195">
        <v>63076.06</v>
      </c>
      <c r="N288" s="195">
        <v>0</v>
      </c>
      <c r="O288" s="195">
        <v>1093152.0900000001</v>
      </c>
      <c r="P288" s="195">
        <f>M288-N288</f>
        <v>63076.06</v>
      </c>
    </row>
    <row r="289" spans="1:16" ht="9.9" customHeight="1" x14ac:dyDescent="0.3">
      <c r="A289" s="204" t="s">
        <v>774</v>
      </c>
      <c r="B289" s="291" t="s">
        <v>336</v>
      </c>
      <c r="C289" s="292"/>
      <c r="D289" s="292"/>
      <c r="E289" s="292"/>
      <c r="F289" s="293" t="s">
        <v>775</v>
      </c>
      <c r="G289" s="294"/>
      <c r="H289" s="294"/>
      <c r="I289" s="294"/>
      <c r="J289" s="294"/>
      <c r="K289" s="294"/>
      <c r="L289" s="195">
        <v>32879.949999999997</v>
      </c>
      <c r="M289" s="195">
        <v>5525.47</v>
      </c>
      <c r="N289" s="195">
        <v>0</v>
      </c>
      <c r="O289" s="195">
        <v>38405.42</v>
      </c>
      <c r="P289" s="195">
        <f>M289-N289</f>
        <v>5525.47</v>
      </c>
    </row>
    <row r="290" spans="1:16" ht="9.9" customHeight="1" x14ac:dyDescent="0.3">
      <c r="A290" s="203" t="s">
        <v>776</v>
      </c>
      <c r="B290" s="291" t="s">
        <v>336</v>
      </c>
      <c r="C290" s="292"/>
      <c r="D290" s="292"/>
      <c r="E290" s="292"/>
      <c r="F290" s="292"/>
      <c r="G290" s="295" t="s">
        <v>777</v>
      </c>
      <c r="H290" s="296"/>
      <c r="I290" s="296"/>
      <c r="J290" s="296"/>
      <c r="K290" s="296"/>
      <c r="L290" s="196">
        <v>32879.949999999997</v>
      </c>
      <c r="M290" s="196">
        <v>5525.47</v>
      </c>
      <c r="N290" s="196">
        <v>0</v>
      </c>
      <c r="O290" s="196">
        <v>38405.42</v>
      </c>
      <c r="P290" s="196">
        <f>M290-N290</f>
        <v>5525.47</v>
      </c>
    </row>
    <row r="291" spans="1:16" ht="9.9" customHeight="1" x14ac:dyDescent="0.3">
      <c r="A291" s="116" t="s">
        <v>336</v>
      </c>
      <c r="B291" s="291" t="s">
        <v>336</v>
      </c>
      <c r="C291" s="292"/>
      <c r="D291" s="292"/>
      <c r="E291" s="292"/>
      <c r="F291" s="292"/>
      <c r="G291" s="117" t="s">
        <v>336</v>
      </c>
      <c r="H291" s="118"/>
      <c r="I291" s="118"/>
      <c r="J291" s="118"/>
      <c r="K291" s="118"/>
      <c r="L291" s="197"/>
      <c r="M291" s="197"/>
      <c r="N291" s="197"/>
      <c r="O291" s="197"/>
      <c r="P291" s="197"/>
    </row>
    <row r="292" spans="1:16" ht="9.9" customHeight="1" x14ac:dyDescent="0.3">
      <c r="A292" s="204" t="s">
        <v>778</v>
      </c>
      <c r="B292" s="291" t="s">
        <v>336</v>
      </c>
      <c r="C292" s="292"/>
      <c r="D292" s="292"/>
      <c r="E292" s="292"/>
      <c r="F292" s="293" t="s">
        <v>779</v>
      </c>
      <c r="G292" s="294"/>
      <c r="H292" s="294"/>
      <c r="I292" s="294"/>
      <c r="J292" s="294"/>
      <c r="K292" s="294"/>
      <c r="L292" s="195">
        <v>598242.32999999996</v>
      </c>
      <c r="M292" s="195">
        <v>37328.31</v>
      </c>
      <c r="N292" s="195">
        <v>0</v>
      </c>
      <c r="O292" s="195">
        <v>635570.64</v>
      </c>
      <c r="P292" s="195">
        <f>M292-N292</f>
        <v>37328.31</v>
      </c>
    </row>
    <row r="293" spans="1:16" ht="9.9" customHeight="1" x14ac:dyDescent="0.3">
      <c r="A293" s="203" t="s">
        <v>780</v>
      </c>
      <c r="B293" s="291" t="s">
        <v>336</v>
      </c>
      <c r="C293" s="292"/>
      <c r="D293" s="292"/>
      <c r="E293" s="292"/>
      <c r="F293" s="292"/>
      <c r="G293" s="295" t="s">
        <v>781</v>
      </c>
      <c r="H293" s="296"/>
      <c r="I293" s="296"/>
      <c r="J293" s="296"/>
      <c r="K293" s="296"/>
      <c r="L293" s="196">
        <v>232291.72</v>
      </c>
      <c r="M293" s="196">
        <v>15846.54</v>
      </c>
      <c r="N293" s="196">
        <v>0</v>
      </c>
      <c r="O293" s="196">
        <v>248138.26</v>
      </c>
      <c r="P293" s="196">
        <f>M293-N293</f>
        <v>15846.54</v>
      </c>
    </row>
    <row r="294" spans="1:16" ht="9.9" customHeight="1" x14ac:dyDescent="0.3">
      <c r="A294" s="203" t="s">
        <v>782</v>
      </c>
      <c r="B294" s="291" t="s">
        <v>336</v>
      </c>
      <c r="C294" s="292"/>
      <c r="D294" s="292"/>
      <c r="E294" s="292"/>
      <c r="F294" s="292"/>
      <c r="G294" s="295" t="s">
        <v>783</v>
      </c>
      <c r="H294" s="296"/>
      <c r="I294" s="296"/>
      <c r="J294" s="296"/>
      <c r="K294" s="296"/>
      <c r="L294" s="196">
        <v>66479.600000000006</v>
      </c>
      <c r="M294" s="196">
        <v>6043.6</v>
      </c>
      <c r="N294" s="196">
        <v>0</v>
      </c>
      <c r="O294" s="196">
        <v>72523.199999999997</v>
      </c>
      <c r="P294" s="196">
        <f>M294-N294</f>
        <v>6043.6</v>
      </c>
    </row>
    <row r="295" spans="1:16" ht="9.9" customHeight="1" x14ac:dyDescent="0.3">
      <c r="A295" s="203" t="s">
        <v>784</v>
      </c>
      <c r="B295" s="291" t="s">
        <v>336</v>
      </c>
      <c r="C295" s="292"/>
      <c r="D295" s="292"/>
      <c r="E295" s="292"/>
      <c r="F295" s="292"/>
      <c r="G295" s="295" t="s">
        <v>785</v>
      </c>
      <c r="H295" s="296"/>
      <c r="I295" s="296"/>
      <c r="J295" s="296"/>
      <c r="K295" s="296"/>
      <c r="L295" s="196">
        <v>259944.46</v>
      </c>
      <c r="M295" s="196">
        <v>11939.83</v>
      </c>
      <c r="N295" s="196">
        <v>0</v>
      </c>
      <c r="O295" s="196">
        <v>271884.28999999998</v>
      </c>
      <c r="P295" s="196">
        <f>M295-N295</f>
        <v>11939.83</v>
      </c>
    </row>
    <row r="296" spans="1:16" ht="9.9" customHeight="1" x14ac:dyDescent="0.3">
      <c r="A296" s="203" t="s">
        <v>786</v>
      </c>
      <c r="B296" s="291" t="s">
        <v>336</v>
      </c>
      <c r="C296" s="292"/>
      <c r="D296" s="292"/>
      <c r="E296" s="292"/>
      <c r="F296" s="292"/>
      <c r="G296" s="295" t="s">
        <v>787</v>
      </c>
      <c r="H296" s="296"/>
      <c r="I296" s="296"/>
      <c r="J296" s="296"/>
      <c r="K296" s="296"/>
      <c r="L296" s="196">
        <v>39526.550000000003</v>
      </c>
      <c r="M296" s="196">
        <v>3498.34</v>
      </c>
      <c r="N296" s="196">
        <v>0</v>
      </c>
      <c r="O296" s="196">
        <v>43024.89</v>
      </c>
      <c r="P296" s="196">
        <f>M296-N296</f>
        <v>3498.34</v>
      </c>
    </row>
    <row r="297" spans="1:16" ht="9.9" customHeight="1" x14ac:dyDescent="0.3">
      <c r="A297" s="116" t="s">
        <v>336</v>
      </c>
      <c r="B297" s="291" t="s">
        <v>336</v>
      </c>
      <c r="C297" s="292"/>
      <c r="D297" s="292"/>
      <c r="E297" s="292"/>
      <c r="F297" s="292"/>
      <c r="G297" s="117" t="s">
        <v>336</v>
      </c>
      <c r="H297" s="118"/>
      <c r="I297" s="118"/>
      <c r="J297" s="118"/>
      <c r="K297" s="118"/>
      <c r="L297" s="197"/>
      <c r="M297" s="197"/>
      <c r="N297" s="197"/>
      <c r="O297" s="197"/>
      <c r="P297" s="197"/>
    </row>
    <row r="298" spans="1:16" ht="9.9" customHeight="1" x14ac:dyDescent="0.3">
      <c r="A298" s="204" t="s">
        <v>788</v>
      </c>
      <c r="B298" s="291" t="s">
        <v>336</v>
      </c>
      <c r="C298" s="292"/>
      <c r="D298" s="292"/>
      <c r="E298" s="292"/>
      <c r="F298" s="293" t="s">
        <v>789</v>
      </c>
      <c r="G298" s="294"/>
      <c r="H298" s="294"/>
      <c r="I298" s="294"/>
      <c r="J298" s="294"/>
      <c r="K298" s="294"/>
      <c r="L298" s="195">
        <v>14842.55</v>
      </c>
      <c r="M298" s="195">
        <v>605</v>
      </c>
      <c r="N298" s="195">
        <v>0</v>
      </c>
      <c r="O298" s="195">
        <v>15447.55</v>
      </c>
      <c r="P298" s="195">
        <f>M298-N298</f>
        <v>605</v>
      </c>
    </row>
    <row r="299" spans="1:16" ht="9.9" customHeight="1" x14ac:dyDescent="0.3">
      <c r="A299" s="203" t="s">
        <v>790</v>
      </c>
      <c r="B299" s="291" t="s">
        <v>336</v>
      </c>
      <c r="C299" s="292"/>
      <c r="D299" s="292"/>
      <c r="E299" s="292"/>
      <c r="F299" s="292"/>
      <c r="G299" s="295" t="s">
        <v>791</v>
      </c>
      <c r="H299" s="296"/>
      <c r="I299" s="296"/>
      <c r="J299" s="296"/>
      <c r="K299" s="296"/>
      <c r="L299" s="196">
        <v>1378.55</v>
      </c>
      <c r="M299" s="196">
        <v>605</v>
      </c>
      <c r="N299" s="196">
        <v>0</v>
      </c>
      <c r="O299" s="196">
        <v>1983.55</v>
      </c>
      <c r="P299" s="196">
        <f>M299-N299</f>
        <v>605</v>
      </c>
    </row>
    <row r="300" spans="1:16" ht="9.9" customHeight="1" x14ac:dyDescent="0.3">
      <c r="A300" s="203" t="s">
        <v>792</v>
      </c>
      <c r="B300" s="291" t="s">
        <v>336</v>
      </c>
      <c r="C300" s="292"/>
      <c r="D300" s="292"/>
      <c r="E300" s="292"/>
      <c r="F300" s="292"/>
      <c r="G300" s="295" t="s">
        <v>793</v>
      </c>
      <c r="H300" s="296"/>
      <c r="I300" s="296"/>
      <c r="J300" s="296"/>
      <c r="K300" s="296"/>
      <c r="L300" s="196">
        <v>13464</v>
      </c>
      <c r="M300" s="196">
        <v>0</v>
      </c>
      <c r="N300" s="196">
        <v>0</v>
      </c>
      <c r="O300" s="196">
        <v>13464</v>
      </c>
      <c r="P300" s="196">
        <f>M300-N300</f>
        <v>0</v>
      </c>
    </row>
    <row r="301" spans="1:16" ht="9.9" customHeight="1" x14ac:dyDescent="0.3">
      <c r="A301" s="116" t="s">
        <v>336</v>
      </c>
      <c r="B301" s="291" t="s">
        <v>336</v>
      </c>
      <c r="C301" s="292"/>
      <c r="D301" s="292"/>
      <c r="E301" s="292"/>
      <c r="F301" s="292"/>
      <c r="G301" s="117" t="s">
        <v>336</v>
      </c>
      <c r="H301" s="118"/>
      <c r="I301" s="118"/>
      <c r="J301" s="118"/>
      <c r="K301" s="118"/>
      <c r="L301" s="197"/>
      <c r="M301" s="197"/>
      <c r="N301" s="197"/>
      <c r="O301" s="197"/>
      <c r="P301" s="197"/>
    </row>
    <row r="302" spans="1:16" ht="9.9" customHeight="1" x14ac:dyDescent="0.3">
      <c r="A302" s="204" t="s">
        <v>794</v>
      </c>
      <c r="B302" s="291" t="s">
        <v>336</v>
      </c>
      <c r="C302" s="292"/>
      <c r="D302" s="292"/>
      <c r="E302" s="292"/>
      <c r="F302" s="293" t="s">
        <v>795</v>
      </c>
      <c r="G302" s="294"/>
      <c r="H302" s="294"/>
      <c r="I302" s="294"/>
      <c r="J302" s="294"/>
      <c r="K302" s="294"/>
      <c r="L302" s="195">
        <v>179330.39</v>
      </c>
      <c r="M302" s="195">
        <v>3484.1</v>
      </c>
      <c r="N302" s="195">
        <v>0</v>
      </c>
      <c r="O302" s="195">
        <v>182814.49</v>
      </c>
      <c r="P302" s="195">
        <f t="shared" ref="P302:P308" si="5">M302-N302</f>
        <v>3484.1</v>
      </c>
    </row>
    <row r="303" spans="1:16" ht="9.9" customHeight="1" x14ac:dyDescent="0.3">
      <c r="A303" s="203" t="s">
        <v>796</v>
      </c>
      <c r="B303" s="291" t="s">
        <v>336</v>
      </c>
      <c r="C303" s="292"/>
      <c r="D303" s="292"/>
      <c r="E303" s="292"/>
      <c r="F303" s="292"/>
      <c r="G303" s="295" t="s">
        <v>797</v>
      </c>
      <c r="H303" s="296"/>
      <c r="I303" s="296"/>
      <c r="J303" s="296"/>
      <c r="K303" s="296"/>
      <c r="L303" s="196">
        <v>66021.58</v>
      </c>
      <c r="M303" s="196">
        <v>1992</v>
      </c>
      <c r="N303" s="196">
        <v>0</v>
      </c>
      <c r="O303" s="196">
        <v>68013.58</v>
      </c>
      <c r="P303" s="196">
        <f t="shared" si="5"/>
        <v>1992</v>
      </c>
    </row>
    <row r="304" spans="1:16" ht="9.9" customHeight="1" x14ac:dyDescent="0.3">
      <c r="A304" s="203" t="s">
        <v>798</v>
      </c>
      <c r="B304" s="291" t="s">
        <v>336</v>
      </c>
      <c r="C304" s="292"/>
      <c r="D304" s="292"/>
      <c r="E304" s="292"/>
      <c r="F304" s="292"/>
      <c r="G304" s="295" t="s">
        <v>799</v>
      </c>
      <c r="H304" s="296"/>
      <c r="I304" s="296"/>
      <c r="J304" s="296"/>
      <c r="K304" s="296"/>
      <c r="L304" s="196">
        <v>14196.22</v>
      </c>
      <c r="M304" s="196">
        <v>1402.4</v>
      </c>
      <c r="N304" s="196">
        <v>0</v>
      </c>
      <c r="O304" s="196">
        <v>15598.62</v>
      </c>
      <c r="P304" s="196">
        <f t="shared" si="5"/>
        <v>1402.4</v>
      </c>
    </row>
    <row r="305" spans="1:16" ht="9.9" customHeight="1" x14ac:dyDescent="0.3">
      <c r="A305" s="203" t="s">
        <v>800</v>
      </c>
      <c r="B305" s="291" t="s">
        <v>336</v>
      </c>
      <c r="C305" s="292"/>
      <c r="D305" s="292"/>
      <c r="E305" s="292"/>
      <c r="F305" s="292"/>
      <c r="G305" s="295" t="s">
        <v>801</v>
      </c>
      <c r="H305" s="296"/>
      <c r="I305" s="296"/>
      <c r="J305" s="296"/>
      <c r="K305" s="296"/>
      <c r="L305" s="196">
        <v>86496.79</v>
      </c>
      <c r="M305" s="196">
        <v>0</v>
      </c>
      <c r="N305" s="196">
        <v>0</v>
      </c>
      <c r="O305" s="196">
        <v>86496.79</v>
      </c>
      <c r="P305" s="196">
        <f t="shared" si="5"/>
        <v>0</v>
      </c>
    </row>
    <row r="306" spans="1:16" ht="9.9" customHeight="1" x14ac:dyDescent="0.3">
      <c r="A306" s="203" t="s">
        <v>802</v>
      </c>
      <c r="B306" s="291" t="s">
        <v>336</v>
      </c>
      <c r="C306" s="292"/>
      <c r="D306" s="292"/>
      <c r="E306" s="292"/>
      <c r="F306" s="292"/>
      <c r="G306" s="295" t="s">
        <v>803</v>
      </c>
      <c r="H306" s="296"/>
      <c r="I306" s="296"/>
      <c r="J306" s="296"/>
      <c r="K306" s="296"/>
      <c r="L306" s="196">
        <v>1093.7</v>
      </c>
      <c r="M306" s="196">
        <v>89.7</v>
      </c>
      <c r="N306" s="196">
        <v>0</v>
      </c>
      <c r="O306" s="196">
        <v>1183.4000000000001</v>
      </c>
      <c r="P306" s="196">
        <f t="shared" si="5"/>
        <v>89.7</v>
      </c>
    </row>
    <row r="307" spans="1:16" ht="9.9" customHeight="1" x14ac:dyDescent="0.3">
      <c r="A307" s="203" t="s">
        <v>804</v>
      </c>
      <c r="B307" s="291" t="s">
        <v>336</v>
      </c>
      <c r="C307" s="292"/>
      <c r="D307" s="292"/>
      <c r="E307" s="292"/>
      <c r="F307" s="292"/>
      <c r="G307" s="295" t="s">
        <v>805</v>
      </c>
      <c r="H307" s="296"/>
      <c r="I307" s="296"/>
      <c r="J307" s="296"/>
      <c r="K307" s="296"/>
      <c r="L307" s="196">
        <v>9807.25</v>
      </c>
      <c r="M307" s="196">
        <v>0</v>
      </c>
      <c r="N307" s="196">
        <v>0</v>
      </c>
      <c r="O307" s="196">
        <v>9807.25</v>
      </c>
      <c r="P307" s="196">
        <f t="shared" si="5"/>
        <v>0</v>
      </c>
    </row>
    <row r="308" spans="1:16" ht="9.9" customHeight="1" x14ac:dyDescent="0.3">
      <c r="A308" s="203" t="s">
        <v>806</v>
      </c>
      <c r="B308" s="291" t="s">
        <v>336</v>
      </c>
      <c r="C308" s="292"/>
      <c r="D308" s="292"/>
      <c r="E308" s="292"/>
      <c r="F308" s="292"/>
      <c r="G308" s="295" t="s">
        <v>767</v>
      </c>
      <c r="H308" s="296"/>
      <c r="I308" s="296"/>
      <c r="J308" s="296"/>
      <c r="K308" s="296"/>
      <c r="L308" s="196">
        <v>1714.85</v>
      </c>
      <c r="M308" s="196">
        <v>0</v>
      </c>
      <c r="N308" s="196">
        <v>0</v>
      </c>
      <c r="O308" s="196">
        <v>1714.85</v>
      </c>
      <c r="P308" s="196">
        <f t="shared" si="5"/>
        <v>0</v>
      </c>
    </row>
    <row r="309" spans="1:16" ht="9.9" customHeight="1" x14ac:dyDescent="0.3">
      <c r="A309" s="116" t="s">
        <v>336</v>
      </c>
      <c r="B309" s="291" t="s">
        <v>336</v>
      </c>
      <c r="C309" s="292"/>
      <c r="D309" s="292"/>
      <c r="E309" s="292"/>
      <c r="F309" s="292"/>
      <c r="G309" s="117" t="s">
        <v>336</v>
      </c>
      <c r="H309" s="118"/>
      <c r="I309" s="118"/>
      <c r="J309" s="118"/>
      <c r="K309" s="118"/>
      <c r="L309" s="197"/>
      <c r="M309" s="197"/>
      <c r="N309" s="197"/>
      <c r="O309" s="197"/>
      <c r="P309" s="197"/>
    </row>
    <row r="310" spans="1:16" ht="9.9" customHeight="1" x14ac:dyDescent="0.3">
      <c r="A310" s="204" t="s">
        <v>807</v>
      </c>
      <c r="B310" s="291" t="s">
        <v>336</v>
      </c>
      <c r="C310" s="292"/>
      <c r="D310" s="292"/>
      <c r="E310" s="292"/>
      <c r="F310" s="293" t="s">
        <v>808</v>
      </c>
      <c r="G310" s="294"/>
      <c r="H310" s="294"/>
      <c r="I310" s="294"/>
      <c r="J310" s="294"/>
      <c r="K310" s="294"/>
      <c r="L310" s="195">
        <v>75323.37</v>
      </c>
      <c r="M310" s="195">
        <v>2808.35</v>
      </c>
      <c r="N310" s="195">
        <v>0</v>
      </c>
      <c r="O310" s="195">
        <v>78131.72</v>
      </c>
      <c r="P310" s="195">
        <f t="shared" ref="P310:P316" si="6">M310-N310</f>
        <v>2808.35</v>
      </c>
    </row>
    <row r="311" spans="1:16" ht="9.9" customHeight="1" x14ac:dyDescent="0.3">
      <c r="A311" s="203" t="s">
        <v>809</v>
      </c>
      <c r="B311" s="291" t="s">
        <v>336</v>
      </c>
      <c r="C311" s="292"/>
      <c r="D311" s="292"/>
      <c r="E311" s="292"/>
      <c r="F311" s="292"/>
      <c r="G311" s="295" t="s">
        <v>608</v>
      </c>
      <c r="H311" s="296"/>
      <c r="I311" s="296"/>
      <c r="J311" s="296"/>
      <c r="K311" s="296"/>
      <c r="L311" s="196">
        <v>8297.42</v>
      </c>
      <c r="M311" s="196">
        <v>754.16</v>
      </c>
      <c r="N311" s="196">
        <v>0</v>
      </c>
      <c r="O311" s="196">
        <v>9051.58</v>
      </c>
      <c r="P311" s="196">
        <f t="shared" si="6"/>
        <v>754.16</v>
      </c>
    </row>
    <row r="312" spans="1:16" ht="9.9" customHeight="1" x14ac:dyDescent="0.3">
      <c r="A312" s="203" t="s">
        <v>810</v>
      </c>
      <c r="B312" s="291" t="s">
        <v>336</v>
      </c>
      <c r="C312" s="292"/>
      <c r="D312" s="292"/>
      <c r="E312" s="292"/>
      <c r="F312" s="292"/>
      <c r="G312" s="295" t="s">
        <v>811</v>
      </c>
      <c r="H312" s="296"/>
      <c r="I312" s="296"/>
      <c r="J312" s="296"/>
      <c r="K312" s="296"/>
      <c r="L312" s="196">
        <v>494.82</v>
      </c>
      <c r="M312" s="196">
        <v>0</v>
      </c>
      <c r="N312" s="196">
        <v>0</v>
      </c>
      <c r="O312" s="196">
        <v>494.82</v>
      </c>
      <c r="P312" s="196">
        <f t="shared" si="6"/>
        <v>0</v>
      </c>
    </row>
    <row r="313" spans="1:16" ht="9.9" customHeight="1" x14ac:dyDescent="0.3">
      <c r="A313" s="203" t="s">
        <v>812</v>
      </c>
      <c r="B313" s="291" t="s">
        <v>336</v>
      </c>
      <c r="C313" s="292"/>
      <c r="D313" s="292"/>
      <c r="E313" s="292"/>
      <c r="F313" s="292"/>
      <c r="G313" s="295" t="s">
        <v>813</v>
      </c>
      <c r="H313" s="296"/>
      <c r="I313" s="296"/>
      <c r="J313" s="296"/>
      <c r="K313" s="296"/>
      <c r="L313" s="196">
        <v>18602.84</v>
      </c>
      <c r="M313" s="196">
        <v>1725.44</v>
      </c>
      <c r="N313" s="196">
        <v>0</v>
      </c>
      <c r="O313" s="196">
        <v>20328.28</v>
      </c>
      <c r="P313" s="196">
        <f t="shared" si="6"/>
        <v>1725.44</v>
      </c>
    </row>
    <row r="314" spans="1:16" ht="9.9" customHeight="1" x14ac:dyDescent="0.3">
      <c r="A314" s="203" t="s">
        <v>814</v>
      </c>
      <c r="B314" s="291" t="s">
        <v>336</v>
      </c>
      <c r="C314" s="292"/>
      <c r="D314" s="292"/>
      <c r="E314" s="292"/>
      <c r="F314" s="292"/>
      <c r="G314" s="295" t="s">
        <v>815</v>
      </c>
      <c r="H314" s="296"/>
      <c r="I314" s="296"/>
      <c r="J314" s="296"/>
      <c r="K314" s="296"/>
      <c r="L314" s="196">
        <v>41674.160000000003</v>
      </c>
      <c r="M314" s="196">
        <v>178.47</v>
      </c>
      <c r="N314" s="196">
        <v>0</v>
      </c>
      <c r="O314" s="196">
        <v>41852.629999999997</v>
      </c>
      <c r="P314" s="196">
        <f t="shared" si="6"/>
        <v>178.47</v>
      </c>
    </row>
    <row r="315" spans="1:16" ht="9.9" customHeight="1" x14ac:dyDescent="0.3">
      <c r="A315" s="203" t="s">
        <v>816</v>
      </c>
      <c r="B315" s="291" t="s">
        <v>336</v>
      </c>
      <c r="C315" s="292"/>
      <c r="D315" s="292"/>
      <c r="E315" s="292"/>
      <c r="F315" s="292"/>
      <c r="G315" s="295" t="s">
        <v>817</v>
      </c>
      <c r="H315" s="296"/>
      <c r="I315" s="296"/>
      <c r="J315" s="296"/>
      <c r="K315" s="296"/>
      <c r="L315" s="196">
        <v>6164.25</v>
      </c>
      <c r="M315" s="196">
        <v>139.91</v>
      </c>
      <c r="N315" s="196">
        <v>0</v>
      </c>
      <c r="O315" s="196">
        <v>6304.16</v>
      </c>
      <c r="P315" s="196">
        <f t="shared" si="6"/>
        <v>139.91</v>
      </c>
    </row>
    <row r="316" spans="1:16" ht="9.9" customHeight="1" x14ac:dyDescent="0.3">
      <c r="A316" s="203" t="s">
        <v>818</v>
      </c>
      <c r="B316" s="291" t="s">
        <v>336</v>
      </c>
      <c r="C316" s="292"/>
      <c r="D316" s="292"/>
      <c r="E316" s="292"/>
      <c r="F316" s="292"/>
      <c r="G316" s="295" t="s">
        <v>819</v>
      </c>
      <c r="H316" s="296"/>
      <c r="I316" s="296"/>
      <c r="J316" s="296"/>
      <c r="K316" s="296"/>
      <c r="L316" s="196">
        <v>89.88</v>
      </c>
      <c r="M316" s="196">
        <v>10.37</v>
      </c>
      <c r="N316" s="196">
        <v>0</v>
      </c>
      <c r="O316" s="196">
        <v>100.25</v>
      </c>
      <c r="P316" s="196">
        <f t="shared" si="6"/>
        <v>10.37</v>
      </c>
    </row>
    <row r="317" spans="1:16" ht="9.9" customHeight="1" x14ac:dyDescent="0.3">
      <c r="A317" s="116" t="s">
        <v>336</v>
      </c>
      <c r="B317" s="291" t="s">
        <v>336</v>
      </c>
      <c r="C317" s="292"/>
      <c r="D317" s="292"/>
      <c r="E317" s="292"/>
      <c r="F317" s="292"/>
      <c r="G317" s="117" t="s">
        <v>336</v>
      </c>
      <c r="H317" s="118"/>
      <c r="I317" s="118"/>
      <c r="J317" s="118"/>
      <c r="K317" s="118"/>
      <c r="L317" s="197"/>
      <c r="M317" s="197"/>
      <c r="N317" s="197"/>
      <c r="O317" s="197"/>
      <c r="P317" s="197"/>
    </row>
    <row r="318" spans="1:16" ht="9.9" customHeight="1" x14ac:dyDescent="0.3">
      <c r="A318" s="204" t="s">
        <v>820</v>
      </c>
      <c r="B318" s="291" t="s">
        <v>336</v>
      </c>
      <c r="C318" s="292"/>
      <c r="D318" s="292"/>
      <c r="E318" s="292"/>
      <c r="F318" s="293" t="s">
        <v>821</v>
      </c>
      <c r="G318" s="294"/>
      <c r="H318" s="294"/>
      <c r="I318" s="294"/>
      <c r="J318" s="294"/>
      <c r="K318" s="294"/>
      <c r="L318" s="195">
        <v>126013.56</v>
      </c>
      <c r="M318" s="195">
        <v>13324.83</v>
      </c>
      <c r="N318" s="195">
        <v>0</v>
      </c>
      <c r="O318" s="195">
        <v>139338.39000000001</v>
      </c>
      <c r="P318" s="195">
        <f t="shared" ref="P318:P336" si="7">M318-N318</f>
        <v>13324.83</v>
      </c>
    </row>
    <row r="319" spans="1:16" ht="9.9" customHeight="1" x14ac:dyDescent="0.3">
      <c r="A319" s="203" t="s">
        <v>822</v>
      </c>
      <c r="B319" s="291" t="s">
        <v>336</v>
      </c>
      <c r="C319" s="292"/>
      <c r="D319" s="292"/>
      <c r="E319" s="292"/>
      <c r="F319" s="292"/>
      <c r="G319" s="295" t="s">
        <v>823</v>
      </c>
      <c r="H319" s="296"/>
      <c r="I319" s="296"/>
      <c r="J319" s="296"/>
      <c r="K319" s="296"/>
      <c r="L319" s="196">
        <v>1015</v>
      </c>
      <c r="M319" s="196">
        <v>0</v>
      </c>
      <c r="N319" s="196">
        <v>0</v>
      </c>
      <c r="O319" s="196">
        <v>1015</v>
      </c>
      <c r="P319" s="196">
        <f t="shared" si="7"/>
        <v>0</v>
      </c>
    </row>
    <row r="320" spans="1:16" ht="9.9" customHeight="1" x14ac:dyDescent="0.3">
      <c r="A320" s="203" t="s">
        <v>824</v>
      </c>
      <c r="B320" s="291" t="s">
        <v>336</v>
      </c>
      <c r="C320" s="292"/>
      <c r="D320" s="292"/>
      <c r="E320" s="292"/>
      <c r="F320" s="292"/>
      <c r="G320" s="295" t="s">
        <v>825</v>
      </c>
      <c r="H320" s="296"/>
      <c r="I320" s="296"/>
      <c r="J320" s="296"/>
      <c r="K320" s="296"/>
      <c r="L320" s="196">
        <v>707.27</v>
      </c>
      <c r="M320" s="196">
        <v>0</v>
      </c>
      <c r="N320" s="196">
        <v>0</v>
      </c>
      <c r="O320" s="196">
        <v>707.27</v>
      </c>
      <c r="P320" s="196">
        <f t="shared" si="7"/>
        <v>0</v>
      </c>
    </row>
    <row r="321" spans="1:16" ht="9.9" customHeight="1" x14ac:dyDescent="0.3">
      <c r="A321" s="203" t="s">
        <v>826</v>
      </c>
      <c r="B321" s="291" t="s">
        <v>336</v>
      </c>
      <c r="C321" s="292"/>
      <c r="D321" s="292"/>
      <c r="E321" s="292"/>
      <c r="F321" s="292"/>
      <c r="G321" s="295" t="s">
        <v>827</v>
      </c>
      <c r="H321" s="296"/>
      <c r="I321" s="296"/>
      <c r="J321" s="296"/>
      <c r="K321" s="296"/>
      <c r="L321" s="196">
        <v>6156.04</v>
      </c>
      <c r="M321" s="196">
        <v>287.2</v>
      </c>
      <c r="N321" s="196">
        <v>0</v>
      </c>
      <c r="O321" s="196">
        <v>6443.24</v>
      </c>
      <c r="P321" s="196">
        <f t="shared" si="7"/>
        <v>287.2</v>
      </c>
    </row>
    <row r="322" spans="1:16" ht="9.9" customHeight="1" x14ac:dyDescent="0.3">
      <c r="A322" s="203" t="s">
        <v>828</v>
      </c>
      <c r="B322" s="291" t="s">
        <v>336</v>
      </c>
      <c r="C322" s="292"/>
      <c r="D322" s="292"/>
      <c r="E322" s="292"/>
      <c r="F322" s="292"/>
      <c r="G322" s="295" t="s">
        <v>829</v>
      </c>
      <c r="H322" s="296"/>
      <c r="I322" s="296"/>
      <c r="J322" s="296"/>
      <c r="K322" s="296"/>
      <c r="L322" s="196">
        <v>2761.04</v>
      </c>
      <c r="M322" s="196">
        <v>0</v>
      </c>
      <c r="N322" s="196">
        <v>0</v>
      </c>
      <c r="O322" s="196">
        <v>2761.04</v>
      </c>
      <c r="P322" s="196">
        <f t="shared" si="7"/>
        <v>0</v>
      </c>
    </row>
    <row r="323" spans="1:16" ht="9.9" customHeight="1" x14ac:dyDescent="0.3">
      <c r="A323" s="203" t="s">
        <v>830</v>
      </c>
      <c r="B323" s="291" t="s">
        <v>336</v>
      </c>
      <c r="C323" s="292"/>
      <c r="D323" s="292"/>
      <c r="E323" s="292"/>
      <c r="F323" s="292"/>
      <c r="G323" s="295" t="s">
        <v>831</v>
      </c>
      <c r="H323" s="296"/>
      <c r="I323" s="296"/>
      <c r="J323" s="296"/>
      <c r="K323" s="296"/>
      <c r="L323" s="196">
        <v>70</v>
      </c>
      <c r="M323" s="196">
        <v>0</v>
      </c>
      <c r="N323" s="196">
        <v>0</v>
      </c>
      <c r="O323" s="196">
        <v>70</v>
      </c>
      <c r="P323" s="196">
        <f t="shared" si="7"/>
        <v>0</v>
      </c>
    </row>
    <row r="324" spans="1:16" ht="9.9" customHeight="1" x14ac:dyDescent="0.3">
      <c r="A324" s="203" t="s">
        <v>832</v>
      </c>
      <c r="B324" s="291" t="s">
        <v>336</v>
      </c>
      <c r="C324" s="292"/>
      <c r="D324" s="292"/>
      <c r="E324" s="292"/>
      <c r="F324" s="292"/>
      <c r="G324" s="295" t="s">
        <v>833</v>
      </c>
      <c r="H324" s="296"/>
      <c r="I324" s="296"/>
      <c r="J324" s="296"/>
      <c r="K324" s="296"/>
      <c r="L324" s="196">
        <v>199.5</v>
      </c>
      <c r="M324" s="196">
        <v>0</v>
      </c>
      <c r="N324" s="196">
        <v>0</v>
      </c>
      <c r="O324" s="196">
        <v>199.5</v>
      </c>
      <c r="P324" s="196">
        <f t="shared" si="7"/>
        <v>0</v>
      </c>
    </row>
    <row r="325" spans="1:16" ht="9.9" customHeight="1" x14ac:dyDescent="0.3">
      <c r="A325" s="203" t="s">
        <v>834</v>
      </c>
      <c r="B325" s="291" t="s">
        <v>336</v>
      </c>
      <c r="C325" s="292"/>
      <c r="D325" s="292"/>
      <c r="E325" s="292"/>
      <c r="F325" s="292"/>
      <c r="G325" s="295" t="s">
        <v>835</v>
      </c>
      <c r="H325" s="296"/>
      <c r="I325" s="296"/>
      <c r="J325" s="296"/>
      <c r="K325" s="296"/>
      <c r="L325" s="196">
        <v>577</v>
      </c>
      <c r="M325" s="196">
        <v>0</v>
      </c>
      <c r="N325" s="196">
        <v>0</v>
      </c>
      <c r="O325" s="196">
        <v>577</v>
      </c>
      <c r="P325" s="196">
        <f t="shared" si="7"/>
        <v>0</v>
      </c>
    </row>
    <row r="326" spans="1:16" ht="9.9" customHeight="1" x14ac:dyDescent="0.3">
      <c r="A326" s="203" t="s">
        <v>836</v>
      </c>
      <c r="B326" s="291" t="s">
        <v>336</v>
      </c>
      <c r="C326" s="292"/>
      <c r="D326" s="292"/>
      <c r="E326" s="292"/>
      <c r="F326" s="292"/>
      <c r="G326" s="295" t="s">
        <v>837</v>
      </c>
      <c r="H326" s="296"/>
      <c r="I326" s="296"/>
      <c r="J326" s="296"/>
      <c r="K326" s="296"/>
      <c r="L326" s="196">
        <v>29.4</v>
      </c>
      <c r="M326" s="196">
        <v>0</v>
      </c>
      <c r="N326" s="196">
        <v>0</v>
      </c>
      <c r="O326" s="196">
        <v>29.4</v>
      </c>
      <c r="P326" s="196">
        <f t="shared" si="7"/>
        <v>0</v>
      </c>
    </row>
    <row r="327" spans="1:16" ht="9.9" customHeight="1" x14ac:dyDescent="0.3">
      <c r="A327" s="203" t="s">
        <v>838</v>
      </c>
      <c r="B327" s="291" t="s">
        <v>336</v>
      </c>
      <c r="C327" s="292"/>
      <c r="D327" s="292"/>
      <c r="E327" s="292"/>
      <c r="F327" s="292"/>
      <c r="G327" s="295" t="s">
        <v>839</v>
      </c>
      <c r="H327" s="296"/>
      <c r="I327" s="296"/>
      <c r="J327" s="296"/>
      <c r="K327" s="296"/>
      <c r="L327" s="196">
        <v>34760</v>
      </c>
      <c r="M327" s="196">
        <v>3160</v>
      </c>
      <c r="N327" s="196">
        <v>0</v>
      </c>
      <c r="O327" s="196">
        <v>37920</v>
      </c>
      <c r="P327" s="196">
        <f t="shared" si="7"/>
        <v>3160</v>
      </c>
    </row>
    <row r="328" spans="1:16" ht="9.9" customHeight="1" x14ac:dyDescent="0.3">
      <c r="A328" s="203" t="s">
        <v>840</v>
      </c>
      <c r="B328" s="291" t="s">
        <v>336</v>
      </c>
      <c r="C328" s="292"/>
      <c r="D328" s="292"/>
      <c r="E328" s="292"/>
      <c r="F328" s="292"/>
      <c r="G328" s="295" t="s">
        <v>841</v>
      </c>
      <c r="H328" s="296"/>
      <c r="I328" s="296"/>
      <c r="J328" s="296"/>
      <c r="K328" s="296"/>
      <c r="L328" s="196">
        <v>521.34</v>
      </c>
      <c r="M328" s="196">
        <v>2935.4</v>
      </c>
      <c r="N328" s="196">
        <v>0</v>
      </c>
      <c r="O328" s="196">
        <v>3456.74</v>
      </c>
      <c r="P328" s="196">
        <f t="shared" si="7"/>
        <v>2935.4</v>
      </c>
    </row>
    <row r="329" spans="1:16" ht="9.9" customHeight="1" x14ac:dyDescent="0.3">
      <c r="A329" s="203" t="s">
        <v>842</v>
      </c>
      <c r="B329" s="291" t="s">
        <v>336</v>
      </c>
      <c r="C329" s="292"/>
      <c r="D329" s="292"/>
      <c r="E329" s="292"/>
      <c r="F329" s="292"/>
      <c r="G329" s="295" t="s">
        <v>843</v>
      </c>
      <c r="H329" s="296"/>
      <c r="I329" s="296"/>
      <c r="J329" s="296"/>
      <c r="K329" s="296"/>
      <c r="L329" s="196">
        <v>6030.2</v>
      </c>
      <c r="M329" s="196">
        <v>0</v>
      </c>
      <c r="N329" s="196">
        <v>0</v>
      </c>
      <c r="O329" s="196">
        <v>6030.2</v>
      </c>
      <c r="P329" s="196">
        <f t="shared" si="7"/>
        <v>0</v>
      </c>
    </row>
    <row r="330" spans="1:16" ht="9.9" customHeight="1" x14ac:dyDescent="0.3">
      <c r="A330" s="203" t="s">
        <v>844</v>
      </c>
      <c r="B330" s="291" t="s">
        <v>336</v>
      </c>
      <c r="C330" s="292"/>
      <c r="D330" s="292"/>
      <c r="E330" s="292"/>
      <c r="F330" s="292"/>
      <c r="G330" s="295" t="s">
        <v>845</v>
      </c>
      <c r="H330" s="296"/>
      <c r="I330" s="296"/>
      <c r="J330" s="296"/>
      <c r="K330" s="296"/>
      <c r="L330" s="196">
        <v>8395.42</v>
      </c>
      <c r="M330" s="196">
        <v>959.35</v>
      </c>
      <c r="N330" s="196">
        <v>0</v>
      </c>
      <c r="O330" s="196">
        <v>9354.77</v>
      </c>
      <c r="P330" s="196">
        <f t="shared" si="7"/>
        <v>959.35</v>
      </c>
    </row>
    <row r="331" spans="1:16" ht="9.9" customHeight="1" x14ac:dyDescent="0.3">
      <c r="A331" s="203" t="s">
        <v>846</v>
      </c>
      <c r="B331" s="291" t="s">
        <v>336</v>
      </c>
      <c r="C331" s="292"/>
      <c r="D331" s="292"/>
      <c r="E331" s="292"/>
      <c r="F331" s="292"/>
      <c r="G331" s="295" t="s">
        <v>847</v>
      </c>
      <c r="H331" s="296"/>
      <c r="I331" s="296"/>
      <c r="J331" s="296"/>
      <c r="K331" s="296"/>
      <c r="L331" s="196">
        <v>24518.66</v>
      </c>
      <c r="M331" s="196">
        <v>0</v>
      </c>
      <c r="N331" s="196">
        <v>0</v>
      </c>
      <c r="O331" s="196">
        <v>24518.66</v>
      </c>
      <c r="P331" s="196">
        <f t="shared" si="7"/>
        <v>0</v>
      </c>
    </row>
    <row r="332" spans="1:16" ht="9.9" customHeight="1" x14ac:dyDescent="0.3">
      <c r="A332" s="203" t="s">
        <v>848</v>
      </c>
      <c r="B332" s="291" t="s">
        <v>336</v>
      </c>
      <c r="C332" s="292"/>
      <c r="D332" s="292"/>
      <c r="E332" s="292"/>
      <c r="F332" s="292"/>
      <c r="G332" s="295" t="s">
        <v>849</v>
      </c>
      <c r="H332" s="296"/>
      <c r="I332" s="296"/>
      <c r="J332" s="296"/>
      <c r="K332" s="296"/>
      <c r="L332" s="196">
        <v>5876.5</v>
      </c>
      <c r="M332" s="196">
        <v>408</v>
      </c>
      <c r="N332" s="196">
        <v>0</v>
      </c>
      <c r="O332" s="196">
        <v>6284.5</v>
      </c>
      <c r="P332" s="196">
        <f t="shared" si="7"/>
        <v>408</v>
      </c>
    </row>
    <row r="333" spans="1:16" ht="9.9" customHeight="1" x14ac:dyDescent="0.3">
      <c r="A333" s="203" t="s">
        <v>850</v>
      </c>
      <c r="B333" s="291" t="s">
        <v>336</v>
      </c>
      <c r="C333" s="292"/>
      <c r="D333" s="292"/>
      <c r="E333" s="292"/>
      <c r="F333" s="292"/>
      <c r="G333" s="295" t="s">
        <v>851</v>
      </c>
      <c r="H333" s="296"/>
      <c r="I333" s="296"/>
      <c r="J333" s="296"/>
      <c r="K333" s="296"/>
      <c r="L333" s="196">
        <v>4332.54</v>
      </c>
      <c r="M333" s="196">
        <v>144.12</v>
      </c>
      <c r="N333" s="196">
        <v>0</v>
      </c>
      <c r="O333" s="196">
        <v>4476.66</v>
      </c>
      <c r="P333" s="196">
        <f t="shared" si="7"/>
        <v>144.12</v>
      </c>
    </row>
    <row r="334" spans="1:16" ht="9.9" customHeight="1" x14ac:dyDescent="0.3">
      <c r="A334" s="203" t="s">
        <v>852</v>
      </c>
      <c r="B334" s="291" t="s">
        <v>336</v>
      </c>
      <c r="C334" s="292"/>
      <c r="D334" s="292"/>
      <c r="E334" s="292"/>
      <c r="F334" s="292"/>
      <c r="G334" s="295" t="s">
        <v>853</v>
      </c>
      <c r="H334" s="296"/>
      <c r="I334" s="296"/>
      <c r="J334" s="296"/>
      <c r="K334" s="296"/>
      <c r="L334" s="196">
        <v>26439.7</v>
      </c>
      <c r="M334" s="196">
        <v>327.76</v>
      </c>
      <c r="N334" s="196">
        <v>0</v>
      </c>
      <c r="O334" s="196">
        <v>26767.46</v>
      </c>
      <c r="P334" s="196">
        <f t="shared" si="7"/>
        <v>327.76</v>
      </c>
    </row>
    <row r="335" spans="1:16" ht="9.9" customHeight="1" x14ac:dyDescent="0.3">
      <c r="A335" s="203" t="s">
        <v>854</v>
      </c>
      <c r="B335" s="291" t="s">
        <v>336</v>
      </c>
      <c r="C335" s="292"/>
      <c r="D335" s="292"/>
      <c r="E335" s="292"/>
      <c r="F335" s="292"/>
      <c r="G335" s="295" t="s">
        <v>855</v>
      </c>
      <c r="H335" s="296"/>
      <c r="I335" s="296"/>
      <c r="J335" s="296"/>
      <c r="K335" s="296"/>
      <c r="L335" s="196">
        <v>421.09</v>
      </c>
      <c r="M335" s="196">
        <v>0</v>
      </c>
      <c r="N335" s="196">
        <v>0</v>
      </c>
      <c r="O335" s="196">
        <v>421.09</v>
      </c>
      <c r="P335" s="196">
        <f t="shared" si="7"/>
        <v>0</v>
      </c>
    </row>
    <row r="336" spans="1:16" ht="9.9" customHeight="1" x14ac:dyDescent="0.3">
      <c r="A336" s="203" t="s">
        <v>856</v>
      </c>
      <c r="B336" s="291" t="s">
        <v>336</v>
      </c>
      <c r="C336" s="292"/>
      <c r="D336" s="292"/>
      <c r="E336" s="292"/>
      <c r="F336" s="292"/>
      <c r="G336" s="295" t="s">
        <v>857</v>
      </c>
      <c r="H336" s="296"/>
      <c r="I336" s="296"/>
      <c r="J336" s="296"/>
      <c r="K336" s="296"/>
      <c r="L336" s="196">
        <v>3202.86</v>
      </c>
      <c r="M336" s="196">
        <v>5103</v>
      </c>
      <c r="N336" s="196">
        <v>0</v>
      </c>
      <c r="O336" s="196">
        <v>8305.86</v>
      </c>
      <c r="P336" s="196">
        <f t="shared" si="7"/>
        <v>5103</v>
      </c>
    </row>
    <row r="337" spans="1:16" ht="9.9" customHeight="1" x14ac:dyDescent="0.3">
      <c r="A337" s="116" t="s">
        <v>336</v>
      </c>
      <c r="B337" s="291" t="s">
        <v>336</v>
      </c>
      <c r="C337" s="292"/>
      <c r="D337" s="292"/>
      <c r="E337" s="292"/>
      <c r="F337" s="292"/>
      <c r="G337" s="117" t="s">
        <v>336</v>
      </c>
      <c r="H337" s="118"/>
      <c r="I337" s="118"/>
      <c r="J337" s="118"/>
      <c r="K337" s="118"/>
      <c r="L337" s="197"/>
      <c r="M337" s="197"/>
      <c r="N337" s="197"/>
      <c r="O337" s="197"/>
      <c r="P337" s="197"/>
    </row>
    <row r="338" spans="1:16" ht="9.9" customHeight="1" x14ac:dyDescent="0.3">
      <c r="A338" s="204" t="s">
        <v>858</v>
      </c>
      <c r="B338" s="291" t="s">
        <v>336</v>
      </c>
      <c r="C338" s="292"/>
      <c r="D338" s="292"/>
      <c r="E338" s="292"/>
      <c r="F338" s="293" t="s">
        <v>859</v>
      </c>
      <c r="G338" s="294"/>
      <c r="H338" s="294"/>
      <c r="I338" s="294"/>
      <c r="J338" s="294"/>
      <c r="K338" s="294"/>
      <c r="L338" s="195">
        <v>3443.88</v>
      </c>
      <c r="M338" s="195">
        <v>0</v>
      </c>
      <c r="N338" s="195">
        <v>0</v>
      </c>
      <c r="O338" s="195">
        <v>3443.88</v>
      </c>
      <c r="P338" s="195">
        <f t="shared" ref="P338:P401" si="8">M338-N338</f>
        <v>0</v>
      </c>
    </row>
    <row r="339" spans="1:16" ht="9.9" customHeight="1" x14ac:dyDescent="0.3">
      <c r="A339" s="203" t="s">
        <v>860</v>
      </c>
      <c r="B339" s="291" t="s">
        <v>336</v>
      </c>
      <c r="C339" s="292"/>
      <c r="D339" s="292"/>
      <c r="E339" s="292"/>
      <c r="F339" s="292"/>
      <c r="G339" s="295" t="s">
        <v>861</v>
      </c>
      <c r="H339" s="296"/>
      <c r="I339" s="296"/>
      <c r="J339" s="296"/>
      <c r="K339" s="296"/>
      <c r="L339" s="196">
        <v>3443.88</v>
      </c>
      <c r="M339" s="196">
        <v>0</v>
      </c>
      <c r="N339" s="196">
        <v>0</v>
      </c>
      <c r="O339" s="196">
        <v>3443.88</v>
      </c>
      <c r="P339" s="196">
        <f t="shared" si="8"/>
        <v>0</v>
      </c>
    </row>
    <row r="340" spans="1:16" ht="9.9" customHeight="1" x14ac:dyDescent="0.3">
      <c r="A340" s="116" t="s">
        <v>336</v>
      </c>
      <c r="B340" s="291" t="s">
        <v>336</v>
      </c>
      <c r="C340" s="292"/>
      <c r="D340" s="292"/>
      <c r="E340" s="292"/>
      <c r="F340" s="292"/>
      <c r="G340" s="117" t="s">
        <v>336</v>
      </c>
      <c r="H340" s="118"/>
      <c r="I340" s="118"/>
      <c r="J340" s="118"/>
      <c r="K340" s="118"/>
      <c r="L340" s="197"/>
      <c r="M340" s="197"/>
      <c r="N340" s="197"/>
      <c r="O340" s="197"/>
      <c r="P340" s="197"/>
    </row>
    <row r="341" spans="1:16" ht="9.9" customHeight="1" x14ac:dyDescent="0.3">
      <c r="A341" s="204" t="s">
        <v>862</v>
      </c>
      <c r="B341" s="202" t="s">
        <v>336</v>
      </c>
      <c r="C341" s="293" t="s">
        <v>863</v>
      </c>
      <c r="D341" s="294"/>
      <c r="E341" s="294"/>
      <c r="F341" s="294"/>
      <c r="G341" s="294"/>
      <c r="H341" s="294"/>
      <c r="I341" s="294"/>
      <c r="J341" s="294"/>
      <c r="K341" s="294"/>
      <c r="L341" s="195">
        <v>256188.25</v>
      </c>
      <c r="M341" s="195">
        <v>26473.439999999999</v>
      </c>
      <c r="N341" s="195">
        <v>0</v>
      </c>
      <c r="O341" s="195">
        <v>282661.69</v>
      </c>
      <c r="P341" s="195">
        <f t="shared" si="8"/>
        <v>26473.439999999999</v>
      </c>
    </row>
    <row r="342" spans="1:16" ht="9.9" customHeight="1" x14ac:dyDescent="0.3">
      <c r="A342" s="204" t="s">
        <v>864</v>
      </c>
      <c r="B342" s="291" t="s">
        <v>336</v>
      </c>
      <c r="C342" s="292"/>
      <c r="D342" s="293" t="s">
        <v>863</v>
      </c>
      <c r="E342" s="294"/>
      <c r="F342" s="294"/>
      <c r="G342" s="294"/>
      <c r="H342" s="294"/>
      <c r="I342" s="294"/>
      <c r="J342" s="294"/>
      <c r="K342" s="294"/>
      <c r="L342" s="195">
        <v>256188.25</v>
      </c>
      <c r="M342" s="195">
        <v>26473.439999999999</v>
      </c>
      <c r="N342" s="195">
        <v>0</v>
      </c>
      <c r="O342" s="195">
        <v>282661.69</v>
      </c>
      <c r="P342" s="195">
        <f t="shared" si="8"/>
        <v>26473.439999999999</v>
      </c>
    </row>
    <row r="343" spans="1:16" ht="9.9" customHeight="1" x14ac:dyDescent="0.3">
      <c r="A343" s="204" t="s">
        <v>865</v>
      </c>
      <c r="B343" s="291" t="s">
        <v>336</v>
      </c>
      <c r="C343" s="292"/>
      <c r="D343" s="292"/>
      <c r="E343" s="293" t="s">
        <v>863</v>
      </c>
      <c r="F343" s="294"/>
      <c r="G343" s="294"/>
      <c r="H343" s="294"/>
      <c r="I343" s="294"/>
      <c r="J343" s="294"/>
      <c r="K343" s="294"/>
      <c r="L343" s="195">
        <v>256188.25</v>
      </c>
      <c r="M343" s="195">
        <v>26473.439999999999</v>
      </c>
      <c r="N343" s="195">
        <v>0</v>
      </c>
      <c r="O343" s="195">
        <v>282661.69</v>
      </c>
      <c r="P343" s="195">
        <f t="shared" si="8"/>
        <v>26473.439999999999</v>
      </c>
    </row>
    <row r="344" spans="1:16" ht="9.9" customHeight="1" x14ac:dyDescent="0.3">
      <c r="A344" s="204" t="s">
        <v>866</v>
      </c>
      <c r="B344" s="291" t="s">
        <v>336</v>
      </c>
      <c r="C344" s="292"/>
      <c r="D344" s="292"/>
      <c r="E344" s="292"/>
      <c r="F344" s="293" t="s">
        <v>867</v>
      </c>
      <c r="G344" s="294"/>
      <c r="H344" s="294"/>
      <c r="I344" s="294"/>
      <c r="J344" s="294"/>
      <c r="K344" s="294"/>
      <c r="L344" s="195">
        <v>160885.76999999999</v>
      </c>
      <c r="M344" s="195">
        <v>20711.79</v>
      </c>
      <c r="N344" s="195">
        <v>0</v>
      </c>
      <c r="O344" s="195">
        <v>181597.56</v>
      </c>
      <c r="P344" s="195">
        <f t="shared" si="8"/>
        <v>20711.79</v>
      </c>
    </row>
    <row r="345" spans="1:16" ht="9.9" customHeight="1" x14ac:dyDescent="0.3">
      <c r="A345" s="203" t="s">
        <v>868</v>
      </c>
      <c r="B345" s="291" t="s">
        <v>336</v>
      </c>
      <c r="C345" s="292"/>
      <c r="D345" s="292"/>
      <c r="E345" s="292"/>
      <c r="F345" s="292"/>
      <c r="G345" s="295" t="s">
        <v>869</v>
      </c>
      <c r="H345" s="296"/>
      <c r="I345" s="296"/>
      <c r="J345" s="296"/>
      <c r="K345" s="296"/>
      <c r="L345" s="196">
        <v>1013.99</v>
      </c>
      <c r="M345" s="196">
        <v>0</v>
      </c>
      <c r="N345" s="196">
        <v>0</v>
      </c>
      <c r="O345" s="196">
        <v>1013.99</v>
      </c>
      <c r="P345" s="196">
        <f t="shared" si="8"/>
        <v>0</v>
      </c>
    </row>
    <row r="346" spans="1:16" ht="9.9" customHeight="1" x14ac:dyDescent="0.3">
      <c r="A346" s="203" t="s">
        <v>870</v>
      </c>
      <c r="B346" s="291" t="s">
        <v>336</v>
      </c>
      <c r="C346" s="292"/>
      <c r="D346" s="292"/>
      <c r="E346" s="292"/>
      <c r="F346" s="292"/>
      <c r="G346" s="295" t="s">
        <v>867</v>
      </c>
      <c r="H346" s="296"/>
      <c r="I346" s="296"/>
      <c r="J346" s="296"/>
      <c r="K346" s="296"/>
      <c r="L346" s="196">
        <v>10800</v>
      </c>
      <c r="M346" s="196">
        <v>0</v>
      </c>
      <c r="N346" s="196">
        <v>0</v>
      </c>
      <c r="O346" s="196">
        <v>10800</v>
      </c>
      <c r="P346" s="196">
        <f t="shared" si="8"/>
        <v>0</v>
      </c>
    </row>
    <row r="347" spans="1:16" ht="18.899999999999999" customHeight="1" x14ac:dyDescent="0.3">
      <c r="A347" s="203" t="s">
        <v>871</v>
      </c>
      <c r="B347" s="291" t="s">
        <v>336</v>
      </c>
      <c r="C347" s="292"/>
      <c r="D347" s="292"/>
      <c r="E347" s="292"/>
      <c r="F347" s="292"/>
      <c r="G347" s="295" t="s">
        <v>872</v>
      </c>
      <c r="H347" s="296"/>
      <c r="I347" s="296"/>
      <c r="J347" s="296"/>
      <c r="K347" s="296"/>
      <c r="L347" s="196">
        <v>37836.76</v>
      </c>
      <c r="M347" s="196">
        <v>13072.01</v>
      </c>
      <c r="N347" s="196">
        <v>0</v>
      </c>
      <c r="O347" s="196">
        <v>50908.77</v>
      </c>
      <c r="P347" s="196">
        <f t="shared" si="8"/>
        <v>13072.01</v>
      </c>
    </row>
    <row r="348" spans="1:16" ht="9.9" customHeight="1" x14ac:dyDescent="0.3">
      <c r="A348" s="203" t="s">
        <v>873</v>
      </c>
      <c r="B348" s="291" t="s">
        <v>336</v>
      </c>
      <c r="C348" s="292"/>
      <c r="D348" s="292"/>
      <c r="E348" s="292"/>
      <c r="F348" s="292"/>
      <c r="G348" s="295" t="s">
        <v>874</v>
      </c>
      <c r="H348" s="296"/>
      <c r="I348" s="296"/>
      <c r="J348" s="296"/>
      <c r="K348" s="296"/>
      <c r="L348" s="196">
        <v>52450.239999999998</v>
      </c>
      <c r="M348" s="196">
        <v>0</v>
      </c>
      <c r="N348" s="196">
        <v>0</v>
      </c>
      <c r="O348" s="196">
        <v>52450.239999999998</v>
      </c>
      <c r="P348" s="196">
        <f t="shared" si="8"/>
        <v>0</v>
      </c>
    </row>
    <row r="349" spans="1:16" ht="9.9" customHeight="1" x14ac:dyDescent="0.3">
      <c r="A349" s="203" t="s">
        <v>875</v>
      </c>
      <c r="B349" s="291" t="s">
        <v>336</v>
      </c>
      <c r="C349" s="292"/>
      <c r="D349" s="292"/>
      <c r="E349" s="292"/>
      <c r="F349" s="292"/>
      <c r="G349" s="295" t="s">
        <v>876</v>
      </c>
      <c r="H349" s="296"/>
      <c r="I349" s="296"/>
      <c r="J349" s="296"/>
      <c r="K349" s="296"/>
      <c r="L349" s="196">
        <v>2022.95</v>
      </c>
      <c r="M349" s="196">
        <v>260</v>
      </c>
      <c r="N349" s="196">
        <v>0</v>
      </c>
      <c r="O349" s="196">
        <v>2282.9499999999998</v>
      </c>
      <c r="P349" s="196">
        <f t="shared" si="8"/>
        <v>260</v>
      </c>
    </row>
    <row r="350" spans="1:16" ht="9.9" customHeight="1" x14ac:dyDescent="0.3">
      <c r="A350" s="203" t="s">
        <v>877</v>
      </c>
      <c r="B350" s="291" t="s">
        <v>336</v>
      </c>
      <c r="C350" s="292"/>
      <c r="D350" s="292"/>
      <c r="E350" s="292"/>
      <c r="F350" s="292"/>
      <c r="G350" s="295" t="s">
        <v>878</v>
      </c>
      <c r="H350" s="296"/>
      <c r="I350" s="296"/>
      <c r="J350" s="296"/>
      <c r="K350" s="296"/>
      <c r="L350" s="196">
        <v>14898.48</v>
      </c>
      <c r="M350" s="196">
        <v>1862.31</v>
      </c>
      <c r="N350" s="196">
        <v>0</v>
      </c>
      <c r="O350" s="196">
        <v>16760.79</v>
      </c>
      <c r="P350" s="196">
        <f t="shared" si="8"/>
        <v>1862.31</v>
      </c>
    </row>
    <row r="351" spans="1:16" ht="9.9" customHeight="1" x14ac:dyDescent="0.3">
      <c r="A351" s="203" t="s">
        <v>879</v>
      </c>
      <c r="B351" s="291" t="s">
        <v>336</v>
      </c>
      <c r="C351" s="292"/>
      <c r="D351" s="292"/>
      <c r="E351" s="292"/>
      <c r="F351" s="292"/>
      <c r="G351" s="295" t="s">
        <v>880</v>
      </c>
      <c r="H351" s="296"/>
      <c r="I351" s="296"/>
      <c r="J351" s="296"/>
      <c r="K351" s="296"/>
      <c r="L351" s="196">
        <v>4581.1899999999996</v>
      </c>
      <c r="M351" s="196">
        <v>396.87</v>
      </c>
      <c r="N351" s="196">
        <v>0</v>
      </c>
      <c r="O351" s="196">
        <v>4978.0600000000004</v>
      </c>
      <c r="P351" s="196">
        <f t="shared" si="8"/>
        <v>396.87</v>
      </c>
    </row>
    <row r="352" spans="1:16" ht="9.9" customHeight="1" x14ac:dyDescent="0.3">
      <c r="A352" s="203" t="s">
        <v>881</v>
      </c>
      <c r="B352" s="291" t="s">
        <v>336</v>
      </c>
      <c r="C352" s="292"/>
      <c r="D352" s="292"/>
      <c r="E352" s="292"/>
      <c r="F352" s="292"/>
      <c r="G352" s="295" t="s">
        <v>882</v>
      </c>
      <c r="H352" s="296"/>
      <c r="I352" s="296"/>
      <c r="J352" s="296"/>
      <c r="K352" s="296"/>
      <c r="L352" s="196">
        <v>18404.43</v>
      </c>
      <c r="M352" s="196">
        <v>920.6</v>
      </c>
      <c r="N352" s="196">
        <v>0</v>
      </c>
      <c r="O352" s="196">
        <v>19325.03</v>
      </c>
      <c r="P352" s="196">
        <f t="shared" si="8"/>
        <v>920.6</v>
      </c>
    </row>
    <row r="353" spans="1:16" ht="9.9" customHeight="1" x14ac:dyDescent="0.3">
      <c r="A353" s="203" t="s">
        <v>883</v>
      </c>
      <c r="B353" s="291" t="s">
        <v>336</v>
      </c>
      <c r="C353" s="292"/>
      <c r="D353" s="292"/>
      <c r="E353" s="292"/>
      <c r="F353" s="292"/>
      <c r="G353" s="295" t="s">
        <v>884</v>
      </c>
      <c r="H353" s="296"/>
      <c r="I353" s="296"/>
      <c r="J353" s="296"/>
      <c r="K353" s="296"/>
      <c r="L353" s="196">
        <v>3539</v>
      </c>
      <c r="M353" s="196">
        <v>0</v>
      </c>
      <c r="N353" s="196">
        <v>0</v>
      </c>
      <c r="O353" s="196">
        <v>3539</v>
      </c>
      <c r="P353" s="196">
        <f t="shared" si="8"/>
        <v>0</v>
      </c>
    </row>
    <row r="354" spans="1:16" ht="9.9" customHeight="1" x14ac:dyDescent="0.3">
      <c r="A354" s="203" t="s">
        <v>885</v>
      </c>
      <c r="B354" s="291" t="s">
        <v>336</v>
      </c>
      <c r="C354" s="292"/>
      <c r="D354" s="292"/>
      <c r="E354" s="292"/>
      <c r="F354" s="292"/>
      <c r="G354" s="295" t="s">
        <v>886</v>
      </c>
      <c r="H354" s="296"/>
      <c r="I354" s="296"/>
      <c r="J354" s="296"/>
      <c r="K354" s="296"/>
      <c r="L354" s="196">
        <v>14655</v>
      </c>
      <c r="M354" s="196">
        <v>4200</v>
      </c>
      <c r="N354" s="196">
        <v>0</v>
      </c>
      <c r="O354" s="196">
        <v>18855</v>
      </c>
      <c r="P354" s="196">
        <f t="shared" si="8"/>
        <v>4200</v>
      </c>
    </row>
    <row r="355" spans="1:16" ht="9.9" customHeight="1" x14ac:dyDescent="0.3">
      <c r="A355" s="203" t="s">
        <v>887</v>
      </c>
      <c r="B355" s="291" t="s">
        <v>336</v>
      </c>
      <c r="C355" s="292"/>
      <c r="D355" s="292"/>
      <c r="E355" s="292"/>
      <c r="F355" s="292"/>
      <c r="G355" s="295" t="s">
        <v>888</v>
      </c>
      <c r="H355" s="296"/>
      <c r="I355" s="296"/>
      <c r="J355" s="296"/>
      <c r="K355" s="296"/>
      <c r="L355" s="196">
        <v>683.73</v>
      </c>
      <c r="M355" s="196">
        <v>0</v>
      </c>
      <c r="N355" s="196">
        <v>0</v>
      </c>
      <c r="O355" s="196">
        <v>683.73</v>
      </c>
      <c r="P355" s="196">
        <f t="shared" si="8"/>
        <v>0</v>
      </c>
    </row>
    <row r="356" spans="1:16" ht="9.9" customHeight="1" x14ac:dyDescent="0.3">
      <c r="A356" s="116" t="s">
        <v>336</v>
      </c>
      <c r="B356" s="291" t="s">
        <v>336</v>
      </c>
      <c r="C356" s="292"/>
      <c r="D356" s="292"/>
      <c r="E356" s="292"/>
      <c r="F356" s="292"/>
      <c r="G356" s="117" t="s">
        <v>336</v>
      </c>
      <c r="H356" s="118"/>
      <c r="I356" s="118"/>
      <c r="J356" s="118"/>
      <c r="K356" s="118"/>
      <c r="L356" s="197"/>
      <c r="M356" s="197"/>
      <c r="N356" s="197"/>
      <c r="O356" s="197"/>
      <c r="P356" s="197"/>
    </row>
    <row r="357" spans="1:16" ht="9.9" customHeight="1" x14ac:dyDescent="0.3">
      <c r="A357" s="204" t="s">
        <v>889</v>
      </c>
      <c r="B357" s="291" t="s">
        <v>336</v>
      </c>
      <c r="C357" s="292"/>
      <c r="D357" s="292"/>
      <c r="E357" s="292"/>
      <c r="F357" s="293" t="s">
        <v>890</v>
      </c>
      <c r="G357" s="294"/>
      <c r="H357" s="294"/>
      <c r="I357" s="294"/>
      <c r="J357" s="294"/>
      <c r="K357" s="294"/>
      <c r="L357" s="195">
        <v>31001.53</v>
      </c>
      <c r="M357" s="195">
        <v>2050</v>
      </c>
      <c r="N357" s="195">
        <v>0</v>
      </c>
      <c r="O357" s="195">
        <v>33051.53</v>
      </c>
      <c r="P357" s="195">
        <f t="shared" si="8"/>
        <v>2050</v>
      </c>
    </row>
    <row r="358" spans="1:16" ht="9.9" customHeight="1" x14ac:dyDescent="0.3">
      <c r="A358" s="203" t="s">
        <v>891</v>
      </c>
      <c r="B358" s="291" t="s">
        <v>336</v>
      </c>
      <c r="C358" s="292"/>
      <c r="D358" s="292"/>
      <c r="E358" s="292"/>
      <c r="F358" s="292"/>
      <c r="G358" s="295" t="s">
        <v>892</v>
      </c>
      <c r="H358" s="296"/>
      <c r="I358" s="296"/>
      <c r="J358" s="296"/>
      <c r="K358" s="296"/>
      <c r="L358" s="196">
        <v>31001.53</v>
      </c>
      <c r="M358" s="196">
        <v>2050</v>
      </c>
      <c r="N358" s="196">
        <v>0</v>
      </c>
      <c r="O358" s="196">
        <v>33051.53</v>
      </c>
      <c r="P358" s="196">
        <f t="shared" si="8"/>
        <v>2050</v>
      </c>
    </row>
    <row r="359" spans="1:16" ht="9.9" customHeight="1" x14ac:dyDescent="0.3">
      <c r="A359" s="116" t="s">
        <v>336</v>
      </c>
      <c r="B359" s="291" t="s">
        <v>336</v>
      </c>
      <c r="C359" s="292"/>
      <c r="D359" s="292"/>
      <c r="E359" s="292"/>
      <c r="F359" s="292"/>
      <c r="G359" s="117" t="s">
        <v>336</v>
      </c>
      <c r="H359" s="118"/>
      <c r="I359" s="118"/>
      <c r="J359" s="118"/>
      <c r="K359" s="118"/>
      <c r="L359" s="197"/>
      <c r="M359" s="197"/>
      <c r="N359" s="197"/>
      <c r="O359" s="197"/>
      <c r="P359" s="197"/>
    </row>
    <row r="360" spans="1:16" ht="9.9" customHeight="1" x14ac:dyDescent="0.3">
      <c r="A360" s="204" t="s">
        <v>893</v>
      </c>
      <c r="B360" s="291" t="s">
        <v>336</v>
      </c>
      <c r="C360" s="292"/>
      <c r="D360" s="292"/>
      <c r="E360" s="292"/>
      <c r="F360" s="293" t="s">
        <v>894</v>
      </c>
      <c r="G360" s="294"/>
      <c r="H360" s="294"/>
      <c r="I360" s="294"/>
      <c r="J360" s="294"/>
      <c r="K360" s="294"/>
      <c r="L360" s="195">
        <v>36808.199999999997</v>
      </c>
      <c r="M360" s="195">
        <v>3711.65</v>
      </c>
      <c r="N360" s="195">
        <v>0</v>
      </c>
      <c r="O360" s="195">
        <v>40519.85</v>
      </c>
      <c r="P360" s="195">
        <f t="shared" si="8"/>
        <v>3711.65</v>
      </c>
    </row>
    <row r="361" spans="1:16" ht="9.9" customHeight="1" x14ac:dyDescent="0.3">
      <c r="A361" s="203" t="s">
        <v>895</v>
      </c>
      <c r="B361" s="291" t="s">
        <v>336</v>
      </c>
      <c r="C361" s="292"/>
      <c r="D361" s="292"/>
      <c r="E361" s="292"/>
      <c r="F361" s="292"/>
      <c r="G361" s="295" t="s">
        <v>896</v>
      </c>
      <c r="H361" s="296"/>
      <c r="I361" s="296"/>
      <c r="J361" s="296"/>
      <c r="K361" s="296"/>
      <c r="L361" s="196">
        <v>36808.199999999997</v>
      </c>
      <c r="M361" s="196">
        <v>3711.65</v>
      </c>
      <c r="N361" s="196">
        <v>0</v>
      </c>
      <c r="O361" s="196">
        <v>40519.85</v>
      </c>
      <c r="P361" s="196">
        <f t="shared" si="8"/>
        <v>3711.65</v>
      </c>
    </row>
    <row r="362" spans="1:16" ht="9.9" customHeight="1" x14ac:dyDescent="0.3">
      <c r="A362" s="116" t="s">
        <v>336</v>
      </c>
      <c r="B362" s="291" t="s">
        <v>336</v>
      </c>
      <c r="C362" s="292"/>
      <c r="D362" s="292"/>
      <c r="E362" s="292"/>
      <c r="F362" s="292"/>
      <c r="G362" s="117" t="s">
        <v>336</v>
      </c>
      <c r="H362" s="118"/>
      <c r="I362" s="118"/>
      <c r="J362" s="118"/>
      <c r="K362" s="118"/>
      <c r="L362" s="197"/>
      <c r="M362" s="197"/>
      <c r="N362" s="197"/>
      <c r="O362" s="197"/>
      <c r="P362" s="197"/>
    </row>
    <row r="363" spans="1:16" ht="9.9" customHeight="1" x14ac:dyDescent="0.3">
      <c r="A363" s="204" t="s">
        <v>897</v>
      </c>
      <c r="B363" s="291" t="s">
        <v>336</v>
      </c>
      <c r="C363" s="292"/>
      <c r="D363" s="292"/>
      <c r="E363" s="292"/>
      <c r="F363" s="293" t="s">
        <v>898</v>
      </c>
      <c r="G363" s="294"/>
      <c r="H363" s="294"/>
      <c r="I363" s="294"/>
      <c r="J363" s="294"/>
      <c r="K363" s="294"/>
      <c r="L363" s="195">
        <v>1200</v>
      </c>
      <c r="M363" s="195">
        <v>0</v>
      </c>
      <c r="N363" s="195">
        <v>0</v>
      </c>
      <c r="O363" s="195">
        <v>1200</v>
      </c>
      <c r="P363" s="195">
        <f t="shared" si="8"/>
        <v>0</v>
      </c>
    </row>
    <row r="364" spans="1:16" ht="9.9" customHeight="1" x14ac:dyDescent="0.3">
      <c r="A364" s="203" t="s">
        <v>899</v>
      </c>
      <c r="B364" s="291" t="s">
        <v>336</v>
      </c>
      <c r="C364" s="292"/>
      <c r="D364" s="292"/>
      <c r="E364" s="292"/>
      <c r="F364" s="292"/>
      <c r="G364" s="295" t="s">
        <v>845</v>
      </c>
      <c r="H364" s="296"/>
      <c r="I364" s="296"/>
      <c r="J364" s="296"/>
      <c r="K364" s="296"/>
      <c r="L364" s="196">
        <v>1200</v>
      </c>
      <c r="M364" s="196">
        <v>0</v>
      </c>
      <c r="N364" s="196">
        <v>0</v>
      </c>
      <c r="O364" s="196">
        <v>1200</v>
      </c>
      <c r="P364" s="196">
        <f t="shared" si="8"/>
        <v>0</v>
      </c>
    </row>
    <row r="365" spans="1:16" ht="9.9" customHeight="1" x14ac:dyDescent="0.3">
      <c r="A365" s="116" t="s">
        <v>336</v>
      </c>
      <c r="B365" s="291" t="s">
        <v>336</v>
      </c>
      <c r="C365" s="292"/>
      <c r="D365" s="292"/>
      <c r="E365" s="292"/>
      <c r="F365" s="292"/>
      <c r="G365" s="117" t="s">
        <v>336</v>
      </c>
      <c r="H365" s="118"/>
      <c r="I365" s="118"/>
      <c r="J365" s="118"/>
      <c r="K365" s="118"/>
      <c r="L365" s="197"/>
      <c r="M365" s="197"/>
      <c r="N365" s="197"/>
      <c r="O365" s="197"/>
      <c r="P365" s="197"/>
    </row>
    <row r="366" spans="1:16" ht="9.9" customHeight="1" x14ac:dyDescent="0.3">
      <c r="A366" s="204" t="s">
        <v>900</v>
      </c>
      <c r="B366" s="291" t="s">
        <v>336</v>
      </c>
      <c r="C366" s="292"/>
      <c r="D366" s="292"/>
      <c r="E366" s="292"/>
      <c r="F366" s="293" t="s">
        <v>859</v>
      </c>
      <c r="G366" s="294"/>
      <c r="H366" s="294"/>
      <c r="I366" s="294"/>
      <c r="J366" s="294"/>
      <c r="K366" s="294"/>
      <c r="L366" s="195">
        <v>26292.75</v>
      </c>
      <c r="M366" s="195">
        <v>0</v>
      </c>
      <c r="N366" s="195">
        <v>0</v>
      </c>
      <c r="O366" s="195">
        <v>26292.75</v>
      </c>
      <c r="P366" s="195">
        <f t="shared" si="8"/>
        <v>0</v>
      </c>
    </row>
    <row r="367" spans="1:16" ht="9.9" customHeight="1" x14ac:dyDescent="0.3">
      <c r="A367" s="203" t="s">
        <v>901</v>
      </c>
      <c r="B367" s="291" t="s">
        <v>336</v>
      </c>
      <c r="C367" s="292"/>
      <c r="D367" s="292"/>
      <c r="E367" s="292"/>
      <c r="F367" s="292"/>
      <c r="G367" s="295" t="s">
        <v>902</v>
      </c>
      <c r="H367" s="296"/>
      <c r="I367" s="296"/>
      <c r="J367" s="296"/>
      <c r="K367" s="296"/>
      <c r="L367" s="196">
        <v>26292.75</v>
      </c>
      <c r="M367" s="196">
        <v>0</v>
      </c>
      <c r="N367" s="196">
        <v>0</v>
      </c>
      <c r="O367" s="196">
        <v>26292.75</v>
      </c>
      <c r="P367" s="196">
        <f t="shared" si="8"/>
        <v>0</v>
      </c>
    </row>
    <row r="368" spans="1:16" ht="9.9" customHeight="1" x14ac:dyDescent="0.3">
      <c r="A368" s="116" t="s">
        <v>336</v>
      </c>
      <c r="B368" s="291" t="s">
        <v>336</v>
      </c>
      <c r="C368" s="292"/>
      <c r="D368" s="292"/>
      <c r="E368" s="292"/>
      <c r="F368" s="292"/>
      <c r="G368" s="117" t="s">
        <v>336</v>
      </c>
      <c r="H368" s="118"/>
      <c r="I368" s="118"/>
      <c r="J368" s="118"/>
      <c r="K368" s="118"/>
      <c r="L368" s="197"/>
      <c r="M368" s="197"/>
      <c r="N368" s="197"/>
      <c r="O368" s="197"/>
      <c r="P368" s="197"/>
    </row>
    <row r="369" spans="1:16" ht="9.9" customHeight="1" x14ac:dyDescent="0.3">
      <c r="A369" s="204" t="s">
        <v>903</v>
      </c>
      <c r="B369" s="202" t="s">
        <v>336</v>
      </c>
      <c r="C369" s="293" t="s">
        <v>904</v>
      </c>
      <c r="D369" s="294"/>
      <c r="E369" s="294"/>
      <c r="F369" s="294"/>
      <c r="G369" s="294"/>
      <c r="H369" s="294"/>
      <c r="I369" s="294"/>
      <c r="J369" s="294"/>
      <c r="K369" s="294"/>
      <c r="L369" s="195">
        <v>241.9</v>
      </c>
      <c r="M369" s="195">
        <v>0</v>
      </c>
      <c r="N369" s="195">
        <v>0</v>
      </c>
      <c r="O369" s="195">
        <v>241.9</v>
      </c>
      <c r="P369" s="195">
        <f t="shared" si="8"/>
        <v>0</v>
      </c>
    </row>
    <row r="370" spans="1:16" ht="9.9" customHeight="1" x14ac:dyDescent="0.3">
      <c r="A370" s="204" t="s">
        <v>905</v>
      </c>
      <c r="B370" s="291" t="s">
        <v>336</v>
      </c>
      <c r="C370" s="292"/>
      <c r="D370" s="293" t="s">
        <v>904</v>
      </c>
      <c r="E370" s="294"/>
      <c r="F370" s="294"/>
      <c r="G370" s="294"/>
      <c r="H370" s="294"/>
      <c r="I370" s="294"/>
      <c r="J370" s="294"/>
      <c r="K370" s="294"/>
      <c r="L370" s="195">
        <v>241.9</v>
      </c>
      <c r="M370" s="195">
        <v>0</v>
      </c>
      <c r="N370" s="195">
        <v>0</v>
      </c>
      <c r="O370" s="195">
        <v>241.9</v>
      </c>
      <c r="P370" s="195">
        <f t="shared" si="8"/>
        <v>0</v>
      </c>
    </row>
    <row r="371" spans="1:16" ht="9.9" customHeight="1" x14ac:dyDescent="0.3">
      <c r="A371" s="204" t="s">
        <v>906</v>
      </c>
      <c r="B371" s="291" t="s">
        <v>336</v>
      </c>
      <c r="C371" s="292"/>
      <c r="D371" s="292"/>
      <c r="E371" s="293" t="s">
        <v>904</v>
      </c>
      <c r="F371" s="294"/>
      <c r="G371" s="294"/>
      <c r="H371" s="294"/>
      <c r="I371" s="294"/>
      <c r="J371" s="294"/>
      <c r="K371" s="294"/>
      <c r="L371" s="195">
        <v>241.9</v>
      </c>
      <c r="M371" s="195">
        <v>0</v>
      </c>
      <c r="N371" s="195">
        <v>0</v>
      </c>
      <c r="O371" s="195">
        <v>241.9</v>
      </c>
      <c r="P371" s="195">
        <f t="shared" si="8"/>
        <v>0</v>
      </c>
    </row>
    <row r="372" spans="1:16" ht="9.9" customHeight="1" x14ac:dyDescent="0.3">
      <c r="A372" s="204" t="s">
        <v>907</v>
      </c>
      <c r="B372" s="291" t="s">
        <v>336</v>
      </c>
      <c r="C372" s="292"/>
      <c r="D372" s="292"/>
      <c r="E372" s="292"/>
      <c r="F372" s="293" t="s">
        <v>859</v>
      </c>
      <c r="G372" s="294"/>
      <c r="H372" s="294"/>
      <c r="I372" s="294"/>
      <c r="J372" s="294"/>
      <c r="K372" s="294"/>
      <c r="L372" s="195">
        <v>241.9</v>
      </c>
      <c r="M372" s="195">
        <v>0</v>
      </c>
      <c r="N372" s="195">
        <v>0</v>
      </c>
      <c r="O372" s="195">
        <v>241.9</v>
      </c>
      <c r="P372" s="195">
        <f t="shared" si="8"/>
        <v>0</v>
      </c>
    </row>
    <row r="373" spans="1:16" ht="9.9" customHeight="1" x14ac:dyDescent="0.3">
      <c r="A373" s="203" t="s">
        <v>908</v>
      </c>
      <c r="B373" s="291" t="s">
        <v>336</v>
      </c>
      <c r="C373" s="292"/>
      <c r="D373" s="292"/>
      <c r="E373" s="292"/>
      <c r="F373" s="292"/>
      <c r="G373" s="295" t="s">
        <v>909</v>
      </c>
      <c r="H373" s="296"/>
      <c r="I373" s="296"/>
      <c r="J373" s="296"/>
      <c r="K373" s="296"/>
      <c r="L373" s="196">
        <v>241.9</v>
      </c>
      <c r="M373" s="196">
        <v>0</v>
      </c>
      <c r="N373" s="196">
        <v>0</v>
      </c>
      <c r="O373" s="196">
        <v>241.9</v>
      </c>
      <c r="P373" s="196">
        <f t="shared" si="8"/>
        <v>0</v>
      </c>
    </row>
    <row r="374" spans="1:16" ht="9.9" customHeight="1" x14ac:dyDescent="0.3">
      <c r="A374" s="116" t="s">
        <v>336</v>
      </c>
      <c r="B374" s="291" t="s">
        <v>336</v>
      </c>
      <c r="C374" s="292"/>
      <c r="D374" s="292"/>
      <c r="E374" s="292"/>
      <c r="F374" s="292"/>
      <c r="G374" s="117" t="s">
        <v>336</v>
      </c>
      <c r="H374" s="118"/>
      <c r="I374" s="118"/>
      <c r="J374" s="118"/>
      <c r="K374" s="118"/>
      <c r="L374" s="197"/>
      <c r="M374" s="197"/>
      <c r="N374" s="197"/>
      <c r="O374" s="197"/>
      <c r="P374" s="197"/>
    </row>
    <row r="375" spans="1:16" ht="9.9" customHeight="1" x14ac:dyDescent="0.3">
      <c r="A375" s="204" t="s">
        <v>910</v>
      </c>
      <c r="B375" s="202" t="s">
        <v>336</v>
      </c>
      <c r="C375" s="293" t="s">
        <v>911</v>
      </c>
      <c r="D375" s="294"/>
      <c r="E375" s="294"/>
      <c r="F375" s="294"/>
      <c r="G375" s="294"/>
      <c r="H375" s="294"/>
      <c r="I375" s="294"/>
      <c r="J375" s="294"/>
      <c r="K375" s="294"/>
      <c r="L375" s="195">
        <v>360054.65</v>
      </c>
      <c r="M375" s="195">
        <v>32415.3</v>
      </c>
      <c r="N375" s="195">
        <v>0</v>
      </c>
      <c r="O375" s="195">
        <v>392469.95</v>
      </c>
      <c r="P375" s="195">
        <f t="shared" si="8"/>
        <v>32415.3</v>
      </c>
    </row>
    <row r="376" spans="1:16" ht="9.9" customHeight="1" x14ac:dyDescent="0.3">
      <c r="A376" s="204" t="s">
        <v>912</v>
      </c>
      <c r="B376" s="291" t="s">
        <v>336</v>
      </c>
      <c r="C376" s="292"/>
      <c r="D376" s="293" t="s">
        <v>911</v>
      </c>
      <c r="E376" s="294"/>
      <c r="F376" s="294"/>
      <c r="G376" s="294"/>
      <c r="H376" s="294"/>
      <c r="I376" s="294"/>
      <c r="J376" s="294"/>
      <c r="K376" s="294"/>
      <c r="L376" s="195">
        <v>360054.65</v>
      </c>
      <c r="M376" s="195">
        <v>32415.3</v>
      </c>
      <c r="N376" s="195">
        <v>0</v>
      </c>
      <c r="O376" s="195">
        <v>392469.95</v>
      </c>
      <c r="P376" s="195">
        <f t="shared" si="8"/>
        <v>32415.3</v>
      </c>
    </row>
    <row r="377" spans="1:16" ht="9.9" customHeight="1" x14ac:dyDescent="0.3">
      <c r="A377" s="204" t="s">
        <v>913</v>
      </c>
      <c r="B377" s="291" t="s">
        <v>336</v>
      </c>
      <c r="C377" s="292"/>
      <c r="D377" s="292"/>
      <c r="E377" s="293" t="s">
        <v>911</v>
      </c>
      <c r="F377" s="294"/>
      <c r="G377" s="294"/>
      <c r="H377" s="294"/>
      <c r="I377" s="294"/>
      <c r="J377" s="294"/>
      <c r="K377" s="294"/>
      <c r="L377" s="195">
        <v>360054.65</v>
      </c>
      <c r="M377" s="195">
        <v>32415.3</v>
      </c>
      <c r="N377" s="195">
        <v>0</v>
      </c>
      <c r="O377" s="195">
        <v>392469.95</v>
      </c>
      <c r="P377" s="195">
        <f t="shared" si="8"/>
        <v>32415.3</v>
      </c>
    </row>
    <row r="378" spans="1:16" ht="9.9" customHeight="1" x14ac:dyDescent="0.3">
      <c r="A378" s="204" t="s">
        <v>914</v>
      </c>
      <c r="B378" s="291" t="s">
        <v>336</v>
      </c>
      <c r="C378" s="292"/>
      <c r="D378" s="292"/>
      <c r="E378" s="292"/>
      <c r="F378" s="293" t="s">
        <v>898</v>
      </c>
      <c r="G378" s="294"/>
      <c r="H378" s="294"/>
      <c r="I378" s="294"/>
      <c r="J378" s="294"/>
      <c r="K378" s="294"/>
      <c r="L378" s="195">
        <v>32477.759999999998</v>
      </c>
      <c r="M378" s="195">
        <v>4350.5</v>
      </c>
      <c r="N378" s="195">
        <v>0</v>
      </c>
      <c r="O378" s="195">
        <v>36828.26</v>
      </c>
      <c r="P378" s="195">
        <f t="shared" si="8"/>
        <v>4350.5</v>
      </c>
    </row>
    <row r="379" spans="1:16" ht="9.9" customHeight="1" x14ac:dyDescent="0.3">
      <c r="A379" s="203" t="s">
        <v>915</v>
      </c>
      <c r="B379" s="291" t="s">
        <v>336</v>
      </c>
      <c r="C379" s="292"/>
      <c r="D379" s="292"/>
      <c r="E379" s="292"/>
      <c r="F379" s="292"/>
      <c r="G379" s="295" t="s">
        <v>916</v>
      </c>
      <c r="H379" s="296"/>
      <c r="I379" s="296"/>
      <c r="J379" s="296"/>
      <c r="K379" s="296"/>
      <c r="L379" s="196">
        <v>295.2</v>
      </c>
      <c r="M379" s="196">
        <v>1709.5</v>
      </c>
      <c r="N379" s="196">
        <v>0</v>
      </c>
      <c r="O379" s="196">
        <v>2004.7</v>
      </c>
      <c r="P379" s="196">
        <f t="shared" si="8"/>
        <v>1709.5</v>
      </c>
    </row>
    <row r="380" spans="1:16" ht="9.9" customHeight="1" x14ac:dyDescent="0.3">
      <c r="A380" s="203" t="s">
        <v>917</v>
      </c>
      <c r="B380" s="291" t="s">
        <v>336</v>
      </c>
      <c r="C380" s="292"/>
      <c r="D380" s="292"/>
      <c r="E380" s="292"/>
      <c r="F380" s="292"/>
      <c r="G380" s="295" t="s">
        <v>902</v>
      </c>
      <c r="H380" s="296"/>
      <c r="I380" s="296"/>
      <c r="J380" s="296"/>
      <c r="K380" s="296"/>
      <c r="L380" s="196">
        <v>32182.560000000001</v>
      </c>
      <c r="M380" s="196">
        <v>2641</v>
      </c>
      <c r="N380" s="196">
        <v>0</v>
      </c>
      <c r="O380" s="196">
        <v>34823.56</v>
      </c>
      <c r="P380" s="196">
        <f t="shared" si="8"/>
        <v>2641</v>
      </c>
    </row>
    <row r="381" spans="1:16" ht="9.9" customHeight="1" x14ac:dyDescent="0.3">
      <c r="A381" s="116" t="s">
        <v>336</v>
      </c>
      <c r="B381" s="291" t="s">
        <v>336</v>
      </c>
      <c r="C381" s="292"/>
      <c r="D381" s="292"/>
      <c r="E381" s="292"/>
      <c r="F381" s="292"/>
      <c r="G381" s="117" t="s">
        <v>336</v>
      </c>
      <c r="H381" s="118"/>
      <c r="I381" s="118"/>
      <c r="J381" s="118"/>
      <c r="K381" s="118"/>
      <c r="L381" s="197"/>
      <c r="M381" s="197"/>
      <c r="N381" s="197"/>
      <c r="O381" s="197"/>
      <c r="P381" s="197"/>
    </row>
    <row r="382" spans="1:16" ht="9.9" customHeight="1" x14ac:dyDescent="0.3">
      <c r="A382" s="204" t="s">
        <v>918</v>
      </c>
      <c r="B382" s="291" t="s">
        <v>336</v>
      </c>
      <c r="C382" s="292"/>
      <c r="D382" s="292"/>
      <c r="E382" s="292"/>
      <c r="F382" s="293" t="s">
        <v>919</v>
      </c>
      <c r="G382" s="294"/>
      <c r="H382" s="294"/>
      <c r="I382" s="294"/>
      <c r="J382" s="294"/>
      <c r="K382" s="294"/>
      <c r="L382" s="195">
        <v>2046</v>
      </c>
      <c r="M382" s="195">
        <v>0</v>
      </c>
      <c r="N382" s="195">
        <v>0</v>
      </c>
      <c r="O382" s="195">
        <v>2046</v>
      </c>
      <c r="P382" s="195">
        <f t="shared" si="8"/>
        <v>0</v>
      </c>
    </row>
    <row r="383" spans="1:16" ht="9.9" customHeight="1" x14ac:dyDescent="0.3">
      <c r="A383" s="203" t="s">
        <v>920</v>
      </c>
      <c r="B383" s="291" t="s">
        <v>336</v>
      </c>
      <c r="C383" s="292"/>
      <c r="D383" s="292"/>
      <c r="E383" s="292"/>
      <c r="F383" s="292"/>
      <c r="G383" s="295" t="s">
        <v>919</v>
      </c>
      <c r="H383" s="296"/>
      <c r="I383" s="296"/>
      <c r="J383" s="296"/>
      <c r="K383" s="296"/>
      <c r="L383" s="196">
        <v>2046</v>
      </c>
      <c r="M383" s="196">
        <v>0</v>
      </c>
      <c r="N383" s="196">
        <v>0</v>
      </c>
      <c r="O383" s="196">
        <v>2046</v>
      </c>
      <c r="P383" s="196">
        <f t="shared" si="8"/>
        <v>0</v>
      </c>
    </row>
    <row r="384" spans="1:16" ht="9.9" customHeight="1" x14ac:dyDescent="0.3">
      <c r="A384" s="116" t="s">
        <v>336</v>
      </c>
      <c r="B384" s="291" t="s">
        <v>336</v>
      </c>
      <c r="C384" s="292"/>
      <c r="D384" s="292"/>
      <c r="E384" s="292"/>
      <c r="F384" s="292"/>
      <c r="G384" s="117" t="s">
        <v>336</v>
      </c>
      <c r="H384" s="118"/>
      <c r="I384" s="118"/>
      <c r="J384" s="118"/>
      <c r="K384" s="118"/>
      <c r="L384" s="197"/>
      <c r="M384" s="197"/>
      <c r="N384" s="197"/>
      <c r="O384" s="197"/>
      <c r="P384" s="197"/>
    </row>
    <row r="385" spans="1:16" ht="9.9" customHeight="1" x14ac:dyDescent="0.3">
      <c r="A385" s="204" t="s">
        <v>921</v>
      </c>
      <c r="B385" s="291" t="s">
        <v>336</v>
      </c>
      <c r="C385" s="292"/>
      <c r="D385" s="292"/>
      <c r="E385" s="292"/>
      <c r="F385" s="293" t="s">
        <v>922</v>
      </c>
      <c r="G385" s="294"/>
      <c r="H385" s="294"/>
      <c r="I385" s="294"/>
      <c r="J385" s="294"/>
      <c r="K385" s="294"/>
      <c r="L385" s="195">
        <v>316126.26</v>
      </c>
      <c r="M385" s="195">
        <v>28064.799999999999</v>
      </c>
      <c r="N385" s="195">
        <v>0</v>
      </c>
      <c r="O385" s="195">
        <v>344191.06</v>
      </c>
      <c r="P385" s="195">
        <f t="shared" si="8"/>
        <v>28064.799999999999</v>
      </c>
    </row>
    <row r="386" spans="1:16" ht="9.9" customHeight="1" x14ac:dyDescent="0.3">
      <c r="A386" s="203" t="s">
        <v>923</v>
      </c>
      <c r="B386" s="291" t="s">
        <v>336</v>
      </c>
      <c r="C386" s="292"/>
      <c r="D386" s="292"/>
      <c r="E386" s="292"/>
      <c r="F386" s="292"/>
      <c r="G386" s="295" t="s">
        <v>924</v>
      </c>
      <c r="H386" s="296"/>
      <c r="I386" s="296"/>
      <c r="J386" s="296"/>
      <c r="K386" s="296"/>
      <c r="L386" s="196">
        <v>288034.11</v>
      </c>
      <c r="M386" s="196">
        <v>21614.75</v>
      </c>
      <c r="N386" s="196">
        <v>0</v>
      </c>
      <c r="O386" s="196">
        <v>309648.86</v>
      </c>
      <c r="P386" s="196">
        <f t="shared" si="8"/>
        <v>21614.75</v>
      </c>
    </row>
    <row r="387" spans="1:16" ht="9.9" customHeight="1" x14ac:dyDescent="0.3">
      <c r="A387" s="203" t="s">
        <v>925</v>
      </c>
      <c r="B387" s="291" t="s">
        <v>336</v>
      </c>
      <c r="C387" s="292"/>
      <c r="D387" s="292"/>
      <c r="E387" s="292"/>
      <c r="F387" s="292"/>
      <c r="G387" s="295" t="s">
        <v>869</v>
      </c>
      <c r="H387" s="296"/>
      <c r="I387" s="296"/>
      <c r="J387" s="296"/>
      <c r="K387" s="296"/>
      <c r="L387" s="196">
        <v>26307.85</v>
      </c>
      <c r="M387" s="196">
        <v>1970.05</v>
      </c>
      <c r="N387" s="196">
        <v>0</v>
      </c>
      <c r="O387" s="196">
        <v>28277.9</v>
      </c>
      <c r="P387" s="196">
        <f t="shared" si="8"/>
        <v>1970.05</v>
      </c>
    </row>
    <row r="388" spans="1:16" ht="9.9" customHeight="1" x14ac:dyDescent="0.3">
      <c r="A388" s="203" t="s">
        <v>926</v>
      </c>
      <c r="B388" s="291" t="s">
        <v>336</v>
      </c>
      <c r="C388" s="292"/>
      <c r="D388" s="292"/>
      <c r="E388" s="292"/>
      <c r="F388" s="292"/>
      <c r="G388" s="295" t="s">
        <v>909</v>
      </c>
      <c r="H388" s="296"/>
      <c r="I388" s="296"/>
      <c r="J388" s="296"/>
      <c r="K388" s="296"/>
      <c r="L388" s="196">
        <v>1734.5</v>
      </c>
      <c r="M388" s="196">
        <v>0</v>
      </c>
      <c r="N388" s="196">
        <v>0</v>
      </c>
      <c r="O388" s="196">
        <v>1734.5</v>
      </c>
      <c r="P388" s="196">
        <f t="shared" si="8"/>
        <v>0</v>
      </c>
    </row>
    <row r="389" spans="1:16" ht="9.9" customHeight="1" x14ac:dyDescent="0.3">
      <c r="A389" s="203" t="s">
        <v>927</v>
      </c>
      <c r="B389" s="291" t="s">
        <v>336</v>
      </c>
      <c r="C389" s="292"/>
      <c r="D389" s="292"/>
      <c r="E389" s="292"/>
      <c r="F389" s="292"/>
      <c r="G389" s="295" t="s">
        <v>861</v>
      </c>
      <c r="H389" s="296"/>
      <c r="I389" s="296"/>
      <c r="J389" s="296"/>
      <c r="K389" s="296"/>
      <c r="L389" s="196">
        <v>49.8</v>
      </c>
      <c r="M389" s="196">
        <v>4480</v>
      </c>
      <c r="N389" s="196">
        <v>0</v>
      </c>
      <c r="O389" s="196">
        <v>4529.8</v>
      </c>
      <c r="P389" s="196">
        <f t="shared" si="8"/>
        <v>4480</v>
      </c>
    </row>
    <row r="390" spans="1:16" ht="9.9" customHeight="1" x14ac:dyDescent="0.3">
      <c r="A390" s="116" t="s">
        <v>336</v>
      </c>
      <c r="B390" s="291" t="s">
        <v>336</v>
      </c>
      <c r="C390" s="292"/>
      <c r="D390" s="292"/>
      <c r="E390" s="292"/>
      <c r="F390" s="292"/>
      <c r="G390" s="117" t="s">
        <v>336</v>
      </c>
      <c r="H390" s="118"/>
      <c r="I390" s="118"/>
      <c r="J390" s="118"/>
      <c r="K390" s="118"/>
      <c r="L390" s="197"/>
      <c r="M390" s="197"/>
      <c r="N390" s="197"/>
      <c r="O390" s="197"/>
      <c r="P390" s="197"/>
    </row>
    <row r="391" spans="1:16" ht="9.9" customHeight="1" x14ac:dyDescent="0.3">
      <c r="A391" s="204" t="s">
        <v>928</v>
      </c>
      <c r="B391" s="291" t="s">
        <v>336</v>
      </c>
      <c r="C391" s="292"/>
      <c r="D391" s="292"/>
      <c r="E391" s="292"/>
      <c r="F391" s="293" t="s">
        <v>929</v>
      </c>
      <c r="G391" s="294"/>
      <c r="H391" s="294"/>
      <c r="I391" s="294"/>
      <c r="J391" s="294"/>
      <c r="K391" s="294"/>
      <c r="L391" s="195">
        <v>9404.6299999999992</v>
      </c>
      <c r="M391" s="195">
        <v>0</v>
      </c>
      <c r="N391" s="195">
        <v>0</v>
      </c>
      <c r="O391" s="195">
        <v>9404.6299999999992</v>
      </c>
      <c r="P391" s="195">
        <f t="shared" si="8"/>
        <v>0</v>
      </c>
    </row>
    <row r="392" spans="1:16" ht="9.9" customHeight="1" x14ac:dyDescent="0.3">
      <c r="A392" s="203" t="s">
        <v>930</v>
      </c>
      <c r="B392" s="291" t="s">
        <v>336</v>
      </c>
      <c r="C392" s="292"/>
      <c r="D392" s="292"/>
      <c r="E392" s="292"/>
      <c r="F392" s="292"/>
      <c r="G392" s="295" t="s">
        <v>929</v>
      </c>
      <c r="H392" s="296"/>
      <c r="I392" s="296"/>
      <c r="J392" s="296"/>
      <c r="K392" s="296"/>
      <c r="L392" s="196">
        <v>9404.6299999999992</v>
      </c>
      <c r="M392" s="196">
        <v>0</v>
      </c>
      <c r="N392" s="196">
        <v>0</v>
      </c>
      <c r="O392" s="196">
        <v>9404.6299999999992</v>
      </c>
      <c r="P392" s="196">
        <f t="shared" si="8"/>
        <v>0</v>
      </c>
    </row>
    <row r="393" spans="1:16" ht="9.9" customHeight="1" x14ac:dyDescent="0.3">
      <c r="A393" s="116" t="s">
        <v>336</v>
      </c>
      <c r="B393" s="291" t="s">
        <v>336</v>
      </c>
      <c r="C393" s="292"/>
      <c r="D393" s="292"/>
      <c r="E393" s="292"/>
      <c r="F393" s="292"/>
      <c r="G393" s="117" t="s">
        <v>336</v>
      </c>
      <c r="H393" s="118"/>
      <c r="I393" s="118"/>
      <c r="J393" s="118"/>
      <c r="K393" s="118"/>
      <c r="L393" s="197"/>
      <c r="M393" s="197"/>
      <c r="N393" s="197"/>
      <c r="O393" s="197"/>
      <c r="P393" s="197"/>
    </row>
    <row r="394" spans="1:16" ht="9.9" customHeight="1" x14ac:dyDescent="0.3">
      <c r="A394" s="204" t="s">
        <v>931</v>
      </c>
      <c r="B394" s="202" t="s">
        <v>336</v>
      </c>
      <c r="C394" s="293" t="s">
        <v>932</v>
      </c>
      <c r="D394" s="294"/>
      <c r="E394" s="294"/>
      <c r="F394" s="294"/>
      <c r="G394" s="294"/>
      <c r="H394" s="294"/>
      <c r="I394" s="294"/>
      <c r="J394" s="294"/>
      <c r="K394" s="294"/>
      <c r="L394" s="195">
        <v>45441.49</v>
      </c>
      <c r="M394" s="195">
        <v>2019</v>
      </c>
      <c r="N394" s="195">
        <v>0</v>
      </c>
      <c r="O394" s="195">
        <v>47460.49</v>
      </c>
      <c r="P394" s="195">
        <f t="shared" si="8"/>
        <v>2019</v>
      </c>
    </row>
    <row r="395" spans="1:16" ht="9.9" customHeight="1" x14ac:dyDescent="0.3">
      <c r="A395" s="204" t="s">
        <v>933</v>
      </c>
      <c r="B395" s="291" t="s">
        <v>336</v>
      </c>
      <c r="C395" s="292"/>
      <c r="D395" s="293" t="s">
        <v>932</v>
      </c>
      <c r="E395" s="294"/>
      <c r="F395" s="294"/>
      <c r="G395" s="294"/>
      <c r="H395" s="294"/>
      <c r="I395" s="294"/>
      <c r="J395" s="294"/>
      <c r="K395" s="294"/>
      <c r="L395" s="195">
        <v>45441.49</v>
      </c>
      <c r="M395" s="195">
        <v>2019</v>
      </c>
      <c r="N395" s="195">
        <v>0</v>
      </c>
      <c r="O395" s="195">
        <v>47460.49</v>
      </c>
      <c r="P395" s="195">
        <f t="shared" si="8"/>
        <v>2019</v>
      </c>
    </row>
    <row r="396" spans="1:16" ht="9.9" customHeight="1" x14ac:dyDescent="0.3">
      <c r="A396" s="204" t="s">
        <v>934</v>
      </c>
      <c r="B396" s="291" t="s">
        <v>336</v>
      </c>
      <c r="C396" s="292"/>
      <c r="D396" s="292"/>
      <c r="E396" s="293" t="s">
        <v>932</v>
      </c>
      <c r="F396" s="294"/>
      <c r="G396" s="294"/>
      <c r="H396" s="294"/>
      <c r="I396" s="294"/>
      <c r="J396" s="294"/>
      <c r="K396" s="294"/>
      <c r="L396" s="195">
        <v>45441.49</v>
      </c>
      <c r="M396" s="195">
        <v>2019</v>
      </c>
      <c r="N396" s="195">
        <v>0</v>
      </c>
      <c r="O396" s="195">
        <v>47460.49</v>
      </c>
      <c r="P396" s="195">
        <f t="shared" si="8"/>
        <v>2019</v>
      </c>
    </row>
    <row r="397" spans="1:16" ht="9.9" customHeight="1" x14ac:dyDescent="0.3">
      <c r="A397" s="204" t="s">
        <v>935</v>
      </c>
      <c r="B397" s="291" t="s">
        <v>336</v>
      </c>
      <c r="C397" s="292"/>
      <c r="D397" s="292"/>
      <c r="E397" s="292"/>
      <c r="F397" s="293" t="s">
        <v>936</v>
      </c>
      <c r="G397" s="294"/>
      <c r="H397" s="294"/>
      <c r="I397" s="294"/>
      <c r="J397" s="294"/>
      <c r="K397" s="294"/>
      <c r="L397" s="195">
        <v>11738.42</v>
      </c>
      <c r="M397" s="195">
        <v>2019</v>
      </c>
      <c r="N397" s="195">
        <v>0</v>
      </c>
      <c r="O397" s="195">
        <v>13757.42</v>
      </c>
      <c r="P397" s="195">
        <f t="shared" si="8"/>
        <v>2019</v>
      </c>
    </row>
    <row r="398" spans="1:16" ht="9.9" customHeight="1" x14ac:dyDescent="0.3">
      <c r="A398" s="203" t="s">
        <v>937</v>
      </c>
      <c r="B398" s="291" t="s">
        <v>336</v>
      </c>
      <c r="C398" s="292"/>
      <c r="D398" s="292"/>
      <c r="E398" s="292"/>
      <c r="F398" s="292"/>
      <c r="G398" s="295" t="s">
        <v>938</v>
      </c>
      <c r="H398" s="296"/>
      <c r="I398" s="296"/>
      <c r="J398" s="296"/>
      <c r="K398" s="296"/>
      <c r="L398" s="196">
        <v>11738.42</v>
      </c>
      <c r="M398" s="196">
        <v>2019</v>
      </c>
      <c r="N398" s="196">
        <v>0</v>
      </c>
      <c r="O398" s="196">
        <v>13757.42</v>
      </c>
      <c r="P398" s="196">
        <f t="shared" si="8"/>
        <v>2019</v>
      </c>
    </row>
    <row r="399" spans="1:16" ht="9.9" customHeight="1" x14ac:dyDescent="0.3">
      <c r="A399" s="116" t="s">
        <v>336</v>
      </c>
      <c r="B399" s="291" t="s">
        <v>336</v>
      </c>
      <c r="C399" s="292"/>
      <c r="D399" s="292"/>
      <c r="E399" s="292"/>
      <c r="F399" s="292"/>
      <c r="G399" s="117" t="s">
        <v>336</v>
      </c>
      <c r="H399" s="118"/>
      <c r="I399" s="118"/>
      <c r="J399" s="118"/>
      <c r="K399" s="118"/>
      <c r="L399" s="197"/>
      <c r="M399" s="197"/>
      <c r="N399" s="197"/>
      <c r="O399" s="197"/>
      <c r="P399" s="197"/>
    </row>
    <row r="400" spans="1:16" ht="9.9" customHeight="1" x14ac:dyDescent="0.3">
      <c r="A400" s="204" t="s">
        <v>939</v>
      </c>
      <c r="B400" s="291" t="s">
        <v>336</v>
      </c>
      <c r="C400" s="292"/>
      <c r="D400" s="292"/>
      <c r="E400" s="292"/>
      <c r="F400" s="293" t="s">
        <v>940</v>
      </c>
      <c r="G400" s="294"/>
      <c r="H400" s="294"/>
      <c r="I400" s="294"/>
      <c r="J400" s="294"/>
      <c r="K400" s="294"/>
      <c r="L400" s="195">
        <v>22441.07</v>
      </c>
      <c r="M400" s="195">
        <v>0</v>
      </c>
      <c r="N400" s="195">
        <v>0</v>
      </c>
      <c r="O400" s="195">
        <v>22441.07</v>
      </c>
      <c r="P400" s="195">
        <f t="shared" si="8"/>
        <v>0</v>
      </c>
    </row>
    <row r="401" spans="1:16" ht="9.9" customHeight="1" x14ac:dyDescent="0.3">
      <c r="A401" s="203" t="s">
        <v>941</v>
      </c>
      <c r="B401" s="291" t="s">
        <v>336</v>
      </c>
      <c r="C401" s="292"/>
      <c r="D401" s="292"/>
      <c r="E401" s="292"/>
      <c r="F401" s="292"/>
      <c r="G401" s="295" t="s">
        <v>942</v>
      </c>
      <c r="H401" s="296"/>
      <c r="I401" s="296"/>
      <c r="J401" s="296"/>
      <c r="K401" s="296"/>
      <c r="L401" s="196">
        <v>2832</v>
      </c>
      <c r="M401" s="196">
        <v>0</v>
      </c>
      <c r="N401" s="196">
        <v>0</v>
      </c>
      <c r="O401" s="196">
        <v>2832</v>
      </c>
      <c r="P401" s="196">
        <f t="shared" si="8"/>
        <v>0</v>
      </c>
    </row>
    <row r="402" spans="1:16" ht="9.9" customHeight="1" x14ac:dyDescent="0.3">
      <c r="A402" s="203" t="s">
        <v>943</v>
      </c>
      <c r="B402" s="291" t="s">
        <v>336</v>
      </c>
      <c r="C402" s="292"/>
      <c r="D402" s="292"/>
      <c r="E402" s="292"/>
      <c r="F402" s="292"/>
      <c r="G402" s="295" t="s">
        <v>944</v>
      </c>
      <c r="H402" s="296"/>
      <c r="I402" s="296"/>
      <c r="J402" s="296"/>
      <c r="K402" s="296"/>
      <c r="L402" s="196">
        <v>750.72</v>
      </c>
      <c r="M402" s="196">
        <v>0</v>
      </c>
      <c r="N402" s="196">
        <v>0</v>
      </c>
      <c r="O402" s="196">
        <v>750.72</v>
      </c>
      <c r="P402" s="196">
        <f>M402-N402</f>
        <v>0</v>
      </c>
    </row>
    <row r="403" spans="1:16" ht="9.9" customHeight="1" x14ac:dyDescent="0.3">
      <c r="A403" s="203" t="s">
        <v>945</v>
      </c>
      <c r="B403" s="291" t="s">
        <v>336</v>
      </c>
      <c r="C403" s="292"/>
      <c r="D403" s="292"/>
      <c r="E403" s="292"/>
      <c r="F403" s="292"/>
      <c r="G403" s="295" t="s">
        <v>946</v>
      </c>
      <c r="H403" s="296"/>
      <c r="I403" s="296"/>
      <c r="J403" s="296"/>
      <c r="K403" s="296"/>
      <c r="L403" s="196">
        <v>15489</v>
      </c>
      <c r="M403" s="196">
        <v>0</v>
      </c>
      <c r="N403" s="196">
        <v>0</v>
      </c>
      <c r="O403" s="196">
        <v>15489</v>
      </c>
      <c r="P403" s="196">
        <f>M403-N403</f>
        <v>0</v>
      </c>
    </row>
    <row r="404" spans="1:16" ht="9.9" customHeight="1" x14ac:dyDescent="0.3">
      <c r="A404" s="203" t="s">
        <v>947</v>
      </c>
      <c r="B404" s="291" t="s">
        <v>336</v>
      </c>
      <c r="C404" s="292"/>
      <c r="D404" s="292"/>
      <c r="E404" s="292"/>
      <c r="F404" s="292"/>
      <c r="G404" s="295" t="s">
        <v>948</v>
      </c>
      <c r="H404" s="296"/>
      <c r="I404" s="296"/>
      <c r="J404" s="296"/>
      <c r="K404" s="296"/>
      <c r="L404" s="196">
        <v>880.6</v>
      </c>
      <c r="M404" s="196">
        <v>0</v>
      </c>
      <c r="N404" s="196">
        <v>0</v>
      </c>
      <c r="O404" s="196">
        <v>880.6</v>
      </c>
      <c r="P404" s="196">
        <f>M404-N404</f>
        <v>0</v>
      </c>
    </row>
    <row r="405" spans="1:16" ht="18.899999999999999" customHeight="1" x14ac:dyDescent="0.3">
      <c r="A405" s="203" t="s">
        <v>949</v>
      </c>
      <c r="B405" s="291" t="s">
        <v>336</v>
      </c>
      <c r="C405" s="292"/>
      <c r="D405" s="292"/>
      <c r="E405" s="292"/>
      <c r="F405" s="292"/>
      <c r="G405" s="295" t="s">
        <v>950</v>
      </c>
      <c r="H405" s="296"/>
      <c r="I405" s="296"/>
      <c r="J405" s="296"/>
      <c r="K405" s="296"/>
      <c r="L405" s="196">
        <v>1187.79</v>
      </c>
      <c r="M405" s="196">
        <v>0</v>
      </c>
      <c r="N405" s="196">
        <v>0</v>
      </c>
      <c r="O405" s="196">
        <v>1187.79</v>
      </c>
      <c r="P405" s="196">
        <f>M405-N405</f>
        <v>0</v>
      </c>
    </row>
    <row r="406" spans="1:16" ht="9.9" customHeight="1" x14ac:dyDescent="0.3">
      <c r="A406" s="203" t="s">
        <v>951</v>
      </c>
      <c r="B406" s="291" t="s">
        <v>336</v>
      </c>
      <c r="C406" s="292"/>
      <c r="D406" s="292"/>
      <c r="E406" s="292"/>
      <c r="F406" s="292"/>
      <c r="G406" s="295" t="s">
        <v>952</v>
      </c>
      <c r="H406" s="296"/>
      <c r="I406" s="296"/>
      <c r="J406" s="296"/>
      <c r="K406" s="296"/>
      <c r="L406" s="196">
        <v>1300.96</v>
      </c>
      <c r="M406" s="196">
        <v>0</v>
      </c>
      <c r="N406" s="196">
        <v>0</v>
      </c>
      <c r="O406" s="196">
        <v>1300.96</v>
      </c>
      <c r="P406" s="196">
        <f>M406-N406</f>
        <v>0</v>
      </c>
    </row>
    <row r="407" spans="1:16" ht="9.9" customHeight="1" x14ac:dyDescent="0.3">
      <c r="A407" s="116" t="s">
        <v>336</v>
      </c>
      <c r="B407" s="291" t="s">
        <v>336</v>
      </c>
      <c r="C407" s="292"/>
      <c r="D407" s="292"/>
      <c r="E407" s="292"/>
      <c r="F407" s="292"/>
      <c r="G407" s="117" t="s">
        <v>336</v>
      </c>
      <c r="H407" s="118"/>
      <c r="I407" s="118"/>
      <c r="J407" s="118"/>
      <c r="K407" s="118"/>
      <c r="L407" s="197"/>
      <c r="M407" s="197"/>
      <c r="N407" s="197"/>
      <c r="O407" s="197"/>
      <c r="P407" s="197"/>
    </row>
    <row r="408" spans="1:16" ht="9.9" customHeight="1" x14ac:dyDescent="0.3">
      <c r="A408" s="204" t="s">
        <v>953</v>
      </c>
      <c r="B408" s="291" t="s">
        <v>336</v>
      </c>
      <c r="C408" s="292"/>
      <c r="D408" s="292"/>
      <c r="E408" s="292"/>
      <c r="F408" s="293" t="s">
        <v>954</v>
      </c>
      <c r="G408" s="294"/>
      <c r="H408" s="294"/>
      <c r="I408" s="294"/>
      <c r="J408" s="294"/>
      <c r="K408" s="294"/>
      <c r="L408" s="195">
        <v>11262</v>
      </c>
      <c r="M408" s="195">
        <v>0</v>
      </c>
      <c r="N408" s="195">
        <v>0</v>
      </c>
      <c r="O408" s="195">
        <v>11262</v>
      </c>
      <c r="P408" s="195">
        <f>M408-N408</f>
        <v>0</v>
      </c>
    </row>
    <row r="409" spans="1:16" ht="9.9" customHeight="1" x14ac:dyDescent="0.3">
      <c r="A409" s="203" t="s">
        <v>955</v>
      </c>
      <c r="B409" s="291" t="s">
        <v>336</v>
      </c>
      <c r="C409" s="292"/>
      <c r="D409" s="292"/>
      <c r="E409" s="292"/>
      <c r="F409" s="292"/>
      <c r="G409" s="295" t="s">
        <v>956</v>
      </c>
      <c r="H409" s="296"/>
      <c r="I409" s="296"/>
      <c r="J409" s="296"/>
      <c r="K409" s="296"/>
      <c r="L409" s="196">
        <v>11262</v>
      </c>
      <c r="M409" s="196">
        <v>0</v>
      </c>
      <c r="N409" s="196">
        <v>0</v>
      </c>
      <c r="O409" s="196">
        <v>11262</v>
      </c>
      <c r="P409" s="196">
        <f>M409-N409</f>
        <v>0</v>
      </c>
    </row>
    <row r="410" spans="1:16" ht="9.9" customHeight="1" x14ac:dyDescent="0.3">
      <c r="A410" s="116" t="s">
        <v>336</v>
      </c>
      <c r="B410" s="291" t="s">
        <v>336</v>
      </c>
      <c r="C410" s="292"/>
      <c r="D410" s="292"/>
      <c r="E410" s="292"/>
      <c r="F410" s="292"/>
      <c r="G410" s="117" t="s">
        <v>336</v>
      </c>
      <c r="H410" s="118"/>
      <c r="I410" s="118"/>
      <c r="J410" s="118"/>
      <c r="K410" s="118"/>
      <c r="L410" s="197"/>
      <c r="M410" s="197"/>
      <c r="N410" s="197"/>
      <c r="O410" s="197"/>
      <c r="P410" s="197"/>
    </row>
    <row r="411" spans="1:16" ht="9.9" customHeight="1" x14ac:dyDescent="0.3">
      <c r="A411" s="204" t="s">
        <v>957</v>
      </c>
      <c r="B411" s="202" t="s">
        <v>336</v>
      </c>
      <c r="C411" s="293" t="s">
        <v>958</v>
      </c>
      <c r="D411" s="294"/>
      <c r="E411" s="294"/>
      <c r="F411" s="294"/>
      <c r="G411" s="294"/>
      <c r="H411" s="294"/>
      <c r="I411" s="294"/>
      <c r="J411" s="294"/>
      <c r="K411" s="294"/>
      <c r="L411" s="195">
        <v>62016.75</v>
      </c>
      <c r="M411" s="195">
        <v>0</v>
      </c>
      <c r="N411" s="195">
        <v>0</v>
      </c>
      <c r="O411" s="195">
        <v>62016.75</v>
      </c>
      <c r="P411" s="195">
        <f>M411-N411</f>
        <v>0</v>
      </c>
    </row>
    <row r="412" spans="1:16" ht="9.9" customHeight="1" x14ac:dyDescent="0.3">
      <c r="A412" s="204" t="s">
        <v>959</v>
      </c>
      <c r="B412" s="291" t="s">
        <v>336</v>
      </c>
      <c r="C412" s="292"/>
      <c r="D412" s="293" t="s">
        <v>958</v>
      </c>
      <c r="E412" s="294"/>
      <c r="F412" s="294"/>
      <c r="G412" s="294"/>
      <c r="H412" s="294"/>
      <c r="I412" s="294"/>
      <c r="J412" s="294"/>
      <c r="K412" s="294"/>
      <c r="L412" s="195">
        <v>62016.75</v>
      </c>
      <c r="M412" s="195">
        <v>0</v>
      </c>
      <c r="N412" s="195">
        <v>0</v>
      </c>
      <c r="O412" s="195">
        <v>62016.75</v>
      </c>
      <c r="P412" s="195">
        <f>M412-N412</f>
        <v>0</v>
      </c>
    </row>
    <row r="413" spans="1:16" ht="9.9" customHeight="1" x14ac:dyDescent="0.3">
      <c r="A413" s="204" t="s">
        <v>960</v>
      </c>
      <c r="B413" s="291" t="s">
        <v>336</v>
      </c>
      <c r="C413" s="292"/>
      <c r="D413" s="292"/>
      <c r="E413" s="293" t="s">
        <v>958</v>
      </c>
      <c r="F413" s="294"/>
      <c r="G413" s="294"/>
      <c r="H413" s="294"/>
      <c r="I413" s="294"/>
      <c r="J413" s="294"/>
      <c r="K413" s="294"/>
      <c r="L413" s="195">
        <v>62016.75</v>
      </c>
      <c r="M413" s="195">
        <v>0</v>
      </c>
      <c r="N413" s="195">
        <v>0</v>
      </c>
      <c r="O413" s="195">
        <v>62016.75</v>
      </c>
      <c r="P413" s="195">
        <f>M413-N413</f>
        <v>0</v>
      </c>
    </row>
    <row r="414" spans="1:16" ht="9.9" customHeight="1" x14ac:dyDescent="0.3">
      <c r="A414" s="204" t="s">
        <v>961</v>
      </c>
      <c r="B414" s="291" t="s">
        <v>336</v>
      </c>
      <c r="C414" s="292"/>
      <c r="D414" s="292"/>
      <c r="E414" s="292"/>
      <c r="F414" s="293" t="s">
        <v>962</v>
      </c>
      <c r="G414" s="294"/>
      <c r="H414" s="294"/>
      <c r="I414" s="294"/>
      <c r="J414" s="294"/>
      <c r="K414" s="294"/>
      <c r="L414" s="195">
        <v>62016.75</v>
      </c>
      <c r="M414" s="195">
        <v>0</v>
      </c>
      <c r="N414" s="195">
        <v>0</v>
      </c>
      <c r="O414" s="195">
        <v>62016.75</v>
      </c>
      <c r="P414" s="195">
        <f>M414-N414</f>
        <v>0</v>
      </c>
    </row>
    <row r="415" spans="1:16" ht="9.9" customHeight="1" x14ac:dyDescent="0.3">
      <c r="A415" s="203" t="s">
        <v>963</v>
      </c>
      <c r="B415" s="291" t="s">
        <v>336</v>
      </c>
      <c r="C415" s="292"/>
      <c r="D415" s="292"/>
      <c r="E415" s="292"/>
      <c r="F415" s="292"/>
      <c r="G415" s="295" t="s">
        <v>962</v>
      </c>
      <c r="H415" s="296"/>
      <c r="I415" s="296"/>
      <c r="J415" s="296"/>
      <c r="K415" s="296"/>
      <c r="L415" s="196">
        <v>62016.75</v>
      </c>
      <c r="M415" s="196">
        <v>0</v>
      </c>
      <c r="N415" s="196">
        <v>0</v>
      </c>
      <c r="O415" s="196">
        <v>62016.75</v>
      </c>
      <c r="P415" s="196">
        <f>M415-N415</f>
        <v>0</v>
      </c>
    </row>
    <row r="416" spans="1:16" ht="9.9" customHeight="1" x14ac:dyDescent="0.3">
      <c r="A416" s="116" t="s">
        <v>336</v>
      </c>
      <c r="B416" s="291" t="s">
        <v>336</v>
      </c>
      <c r="C416" s="292"/>
      <c r="D416" s="292"/>
      <c r="E416" s="292"/>
      <c r="F416" s="292"/>
      <c r="G416" s="117" t="s">
        <v>336</v>
      </c>
      <c r="H416" s="118"/>
      <c r="I416" s="118"/>
      <c r="J416" s="118"/>
      <c r="K416" s="118"/>
      <c r="L416" s="197"/>
      <c r="M416" s="197"/>
      <c r="N416" s="197"/>
      <c r="O416" s="197"/>
      <c r="P416" s="197"/>
    </row>
    <row r="417" spans="1:16" ht="9.9" customHeight="1" x14ac:dyDescent="0.3">
      <c r="A417" s="204" t="s">
        <v>964</v>
      </c>
      <c r="B417" s="202" t="s">
        <v>336</v>
      </c>
      <c r="C417" s="293" t="s">
        <v>965</v>
      </c>
      <c r="D417" s="294"/>
      <c r="E417" s="294"/>
      <c r="F417" s="294"/>
      <c r="G417" s="294"/>
      <c r="H417" s="294"/>
      <c r="I417" s="294"/>
      <c r="J417" s="294"/>
      <c r="K417" s="294"/>
      <c r="L417" s="195">
        <v>1599018.98</v>
      </c>
      <c r="M417" s="195">
        <v>186868.35</v>
      </c>
      <c r="N417" s="195">
        <v>0</v>
      </c>
      <c r="O417" s="195">
        <v>1785887.33</v>
      </c>
      <c r="P417" s="195">
        <f t="shared" ref="P417:P422" si="9">M417-N417</f>
        <v>186868.35</v>
      </c>
    </row>
    <row r="418" spans="1:16" ht="9.9" customHeight="1" x14ac:dyDescent="0.3">
      <c r="A418" s="204" t="s">
        <v>966</v>
      </c>
      <c r="B418" s="291" t="s">
        <v>336</v>
      </c>
      <c r="C418" s="292"/>
      <c r="D418" s="293" t="s">
        <v>965</v>
      </c>
      <c r="E418" s="294"/>
      <c r="F418" s="294"/>
      <c r="G418" s="294"/>
      <c r="H418" s="294"/>
      <c r="I418" s="294"/>
      <c r="J418" s="294"/>
      <c r="K418" s="294"/>
      <c r="L418" s="195">
        <v>1599018.98</v>
      </c>
      <c r="M418" s="195">
        <v>186868.35</v>
      </c>
      <c r="N418" s="195">
        <v>0</v>
      </c>
      <c r="O418" s="195">
        <v>1785887.33</v>
      </c>
      <c r="P418" s="195">
        <f t="shared" si="9"/>
        <v>186868.35</v>
      </c>
    </row>
    <row r="419" spans="1:16" ht="9.9" customHeight="1" x14ac:dyDescent="0.3">
      <c r="A419" s="204" t="s">
        <v>967</v>
      </c>
      <c r="B419" s="291" t="s">
        <v>336</v>
      </c>
      <c r="C419" s="292"/>
      <c r="D419" s="292"/>
      <c r="E419" s="293" t="s">
        <v>965</v>
      </c>
      <c r="F419" s="294"/>
      <c r="G419" s="294"/>
      <c r="H419" s="294"/>
      <c r="I419" s="294"/>
      <c r="J419" s="294"/>
      <c r="K419" s="294"/>
      <c r="L419" s="195">
        <v>1599018.98</v>
      </c>
      <c r="M419" s="195">
        <v>186868.35</v>
      </c>
      <c r="N419" s="195">
        <v>0</v>
      </c>
      <c r="O419" s="195">
        <v>1785887.33</v>
      </c>
      <c r="P419" s="195">
        <f t="shared" si="9"/>
        <v>186868.35</v>
      </c>
    </row>
    <row r="420" spans="1:16" ht="9.9" customHeight="1" x14ac:dyDescent="0.3">
      <c r="A420" s="204" t="s">
        <v>968</v>
      </c>
      <c r="B420" s="291" t="s">
        <v>336</v>
      </c>
      <c r="C420" s="292"/>
      <c r="D420" s="292"/>
      <c r="E420" s="292"/>
      <c r="F420" s="293" t="s">
        <v>965</v>
      </c>
      <c r="G420" s="294"/>
      <c r="H420" s="294"/>
      <c r="I420" s="294"/>
      <c r="J420" s="294"/>
      <c r="K420" s="294"/>
      <c r="L420" s="195">
        <v>1599018.98</v>
      </c>
      <c r="M420" s="195">
        <v>186868.35</v>
      </c>
      <c r="N420" s="195">
        <v>0</v>
      </c>
      <c r="O420" s="195">
        <v>1785887.33</v>
      </c>
      <c r="P420" s="195">
        <f t="shared" si="9"/>
        <v>186868.35</v>
      </c>
    </row>
    <row r="421" spans="1:16" ht="9.9" customHeight="1" x14ac:dyDescent="0.3">
      <c r="A421" s="203" t="s">
        <v>969</v>
      </c>
      <c r="B421" s="291" t="s">
        <v>336</v>
      </c>
      <c r="C421" s="292"/>
      <c r="D421" s="292"/>
      <c r="E421" s="292"/>
      <c r="F421" s="292"/>
      <c r="G421" s="295" t="s">
        <v>970</v>
      </c>
      <c r="H421" s="296"/>
      <c r="I421" s="296"/>
      <c r="J421" s="296"/>
      <c r="K421" s="296"/>
      <c r="L421" s="196">
        <v>1592175.59</v>
      </c>
      <c r="M421" s="196">
        <v>186514.81</v>
      </c>
      <c r="N421" s="196">
        <v>0</v>
      </c>
      <c r="O421" s="196">
        <v>1778690.4</v>
      </c>
      <c r="P421" s="196">
        <f t="shared" si="9"/>
        <v>186514.81</v>
      </c>
    </row>
    <row r="422" spans="1:16" ht="9.9" customHeight="1" x14ac:dyDescent="0.3">
      <c r="A422" s="203" t="s">
        <v>971</v>
      </c>
      <c r="B422" s="291" t="s">
        <v>336</v>
      </c>
      <c r="C422" s="292"/>
      <c r="D422" s="292"/>
      <c r="E422" s="292"/>
      <c r="F422" s="292"/>
      <c r="G422" s="295" t="s">
        <v>972</v>
      </c>
      <c r="H422" s="296"/>
      <c r="I422" s="296"/>
      <c r="J422" s="296"/>
      <c r="K422" s="296"/>
      <c r="L422" s="196">
        <v>6843.39</v>
      </c>
      <c r="M422" s="196">
        <v>353.54</v>
      </c>
      <c r="N422" s="196">
        <v>0</v>
      </c>
      <c r="O422" s="196">
        <v>7196.93</v>
      </c>
      <c r="P422" s="196">
        <f t="shared" si="9"/>
        <v>353.54</v>
      </c>
    </row>
    <row r="423" spans="1:16" ht="9.9" customHeight="1" x14ac:dyDescent="0.3">
      <c r="A423" s="116" t="s">
        <v>336</v>
      </c>
      <c r="B423" s="291" t="s">
        <v>336</v>
      </c>
      <c r="C423" s="292"/>
      <c r="D423" s="292"/>
      <c r="E423" s="292"/>
      <c r="F423" s="292"/>
      <c r="G423" s="117" t="s">
        <v>336</v>
      </c>
      <c r="H423" s="118"/>
      <c r="I423" s="118"/>
      <c r="J423" s="118"/>
      <c r="K423" s="118"/>
      <c r="L423" s="197"/>
      <c r="M423" s="197"/>
      <c r="N423" s="197"/>
      <c r="O423" s="197"/>
      <c r="P423" s="197"/>
    </row>
    <row r="424" spans="1:16" ht="9.9" customHeight="1" x14ac:dyDescent="0.3">
      <c r="A424" s="204" t="s">
        <v>973</v>
      </c>
      <c r="B424" s="202" t="s">
        <v>336</v>
      </c>
      <c r="C424" s="293" t="s">
        <v>974</v>
      </c>
      <c r="D424" s="294"/>
      <c r="E424" s="294"/>
      <c r="F424" s="294"/>
      <c r="G424" s="294"/>
      <c r="H424" s="294"/>
      <c r="I424" s="294"/>
      <c r="J424" s="294"/>
      <c r="K424" s="294"/>
      <c r="L424" s="195">
        <v>85172.58</v>
      </c>
      <c r="M424" s="195">
        <v>175.26</v>
      </c>
      <c r="N424" s="195">
        <v>9164.99</v>
      </c>
      <c r="O424" s="195">
        <v>76182.850000000006</v>
      </c>
      <c r="P424" s="195">
        <f>M424-N424</f>
        <v>-8989.73</v>
      </c>
    </row>
    <row r="425" spans="1:16" ht="9.9" customHeight="1" x14ac:dyDescent="0.3">
      <c r="A425" s="204" t="s">
        <v>975</v>
      </c>
      <c r="B425" s="291" t="s">
        <v>336</v>
      </c>
      <c r="C425" s="292"/>
      <c r="D425" s="293" t="s">
        <v>974</v>
      </c>
      <c r="E425" s="294"/>
      <c r="F425" s="294"/>
      <c r="G425" s="294"/>
      <c r="H425" s="294"/>
      <c r="I425" s="294"/>
      <c r="J425" s="294"/>
      <c r="K425" s="294"/>
      <c r="L425" s="195">
        <v>85172.58</v>
      </c>
      <c r="M425" s="195">
        <v>175.26</v>
      </c>
      <c r="N425" s="195">
        <v>9164.99</v>
      </c>
      <c r="O425" s="195">
        <v>76182.850000000006</v>
      </c>
      <c r="P425" s="195">
        <f>M425-N425</f>
        <v>-8989.73</v>
      </c>
    </row>
    <row r="426" spans="1:16" ht="9.9" customHeight="1" x14ac:dyDescent="0.3">
      <c r="A426" s="204" t="s">
        <v>976</v>
      </c>
      <c r="B426" s="291" t="s">
        <v>336</v>
      </c>
      <c r="C426" s="292"/>
      <c r="D426" s="292"/>
      <c r="E426" s="293" t="s">
        <v>974</v>
      </c>
      <c r="F426" s="294"/>
      <c r="G426" s="294"/>
      <c r="H426" s="294"/>
      <c r="I426" s="294"/>
      <c r="J426" s="294"/>
      <c r="K426" s="294"/>
      <c r="L426" s="195">
        <v>85172.58</v>
      </c>
      <c r="M426" s="195">
        <v>175.26</v>
      </c>
      <c r="N426" s="195">
        <v>9164.99</v>
      </c>
      <c r="O426" s="195">
        <v>76182.850000000006</v>
      </c>
      <c r="P426" s="195">
        <f>M426-N426</f>
        <v>-8989.73</v>
      </c>
    </row>
    <row r="427" spans="1:16" ht="9.9" customHeight="1" x14ac:dyDescent="0.3">
      <c r="A427" s="204" t="s">
        <v>977</v>
      </c>
      <c r="B427" s="291" t="s">
        <v>336</v>
      </c>
      <c r="C427" s="292"/>
      <c r="D427" s="292"/>
      <c r="E427" s="292"/>
      <c r="F427" s="293" t="s">
        <v>974</v>
      </c>
      <c r="G427" s="294"/>
      <c r="H427" s="294"/>
      <c r="I427" s="294"/>
      <c r="J427" s="294"/>
      <c r="K427" s="294"/>
      <c r="L427" s="195">
        <v>85172.58</v>
      </c>
      <c r="M427" s="195">
        <v>175.26</v>
      </c>
      <c r="N427" s="195">
        <v>9164.99</v>
      </c>
      <c r="O427" s="195">
        <v>76182.850000000006</v>
      </c>
      <c r="P427" s="195">
        <f>M427-N427</f>
        <v>-8989.73</v>
      </c>
    </row>
    <row r="428" spans="1:16" ht="9.9" customHeight="1" x14ac:dyDescent="0.3">
      <c r="A428" s="203" t="s">
        <v>978</v>
      </c>
      <c r="B428" s="291" t="s">
        <v>336</v>
      </c>
      <c r="C428" s="292"/>
      <c r="D428" s="292"/>
      <c r="E428" s="292"/>
      <c r="F428" s="292"/>
      <c r="G428" s="295" t="s">
        <v>658</v>
      </c>
      <c r="H428" s="296"/>
      <c r="I428" s="296"/>
      <c r="J428" s="296"/>
      <c r="K428" s="296"/>
      <c r="L428" s="196">
        <v>85172.58</v>
      </c>
      <c r="M428" s="196">
        <v>175.26</v>
      </c>
      <c r="N428" s="196">
        <v>9164.99</v>
      </c>
      <c r="O428" s="196">
        <v>76182.850000000006</v>
      </c>
      <c r="P428" s="196">
        <f>M428-N428</f>
        <v>-8989.73</v>
      </c>
    </row>
    <row r="429" spans="1:16" ht="9.9" customHeight="1" x14ac:dyDescent="0.3">
      <c r="A429" s="116" t="s">
        <v>336</v>
      </c>
      <c r="B429" s="291" t="s">
        <v>336</v>
      </c>
      <c r="C429" s="292"/>
      <c r="D429" s="292"/>
      <c r="E429" s="292"/>
      <c r="F429" s="292"/>
      <c r="G429" s="117" t="s">
        <v>336</v>
      </c>
      <c r="H429" s="118"/>
      <c r="I429" s="118"/>
      <c r="J429" s="118"/>
      <c r="K429" s="118"/>
      <c r="L429" s="197"/>
      <c r="M429" s="197"/>
      <c r="N429" s="197"/>
      <c r="O429" s="197"/>
      <c r="P429" s="197"/>
    </row>
    <row r="430" spans="1:16" ht="9.9" customHeight="1" x14ac:dyDescent="0.3">
      <c r="A430" s="204" t="s">
        <v>979</v>
      </c>
      <c r="B430" s="202" t="s">
        <v>336</v>
      </c>
      <c r="C430" s="293" t="s">
        <v>980</v>
      </c>
      <c r="D430" s="294"/>
      <c r="E430" s="294"/>
      <c r="F430" s="294"/>
      <c r="G430" s="294"/>
      <c r="H430" s="294"/>
      <c r="I430" s="294"/>
      <c r="J430" s="294"/>
      <c r="K430" s="294"/>
      <c r="L430" s="195">
        <v>673704.83</v>
      </c>
      <c r="M430" s="195">
        <v>23918.18</v>
      </c>
      <c r="N430" s="195">
        <v>0</v>
      </c>
      <c r="O430" s="195">
        <v>697623.01</v>
      </c>
      <c r="P430" s="195">
        <f t="shared" ref="P430:P436" si="10">M430-N430</f>
        <v>23918.18</v>
      </c>
    </row>
    <row r="431" spans="1:16" ht="9.9" customHeight="1" x14ac:dyDescent="0.3">
      <c r="A431" s="204" t="s">
        <v>981</v>
      </c>
      <c r="B431" s="291" t="s">
        <v>336</v>
      </c>
      <c r="C431" s="292"/>
      <c r="D431" s="293" t="s">
        <v>980</v>
      </c>
      <c r="E431" s="294"/>
      <c r="F431" s="294"/>
      <c r="G431" s="294"/>
      <c r="H431" s="294"/>
      <c r="I431" s="294"/>
      <c r="J431" s="294"/>
      <c r="K431" s="294"/>
      <c r="L431" s="195">
        <v>673704.83</v>
      </c>
      <c r="M431" s="195">
        <v>23918.18</v>
      </c>
      <c r="N431" s="195">
        <v>0</v>
      </c>
      <c r="O431" s="195">
        <v>697623.01</v>
      </c>
      <c r="P431" s="195">
        <f t="shared" si="10"/>
        <v>23918.18</v>
      </c>
    </row>
    <row r="432" spans="1:16" ht="9.9" customHeight="1" x14ac:dyDescent="0.3">
      <c r="A432" s="204" t="s">
        <v>982</v>
      </c>
      <c r="B432" s="291" t="s">
        <v>336</v>
      </c>
      <c r="C432" s="292"/>
      <c r="D432" s="292"/>
      <c r="E432" s="293" t="s">
        <v>980</v>
      </c>
      <c r="F432" s="294"/>
      <c r="G432" s="294"/>
      <c r="H432" s="294"/>
      <c r="I432" s="294"/>
      <c r="J432" s="294"/>
      <c r="K432" s="294"/>
      <c r="L432" s="195">
        <v>673704.83</v>
      </c>
      <c r="M432" s="195">
        <v>23918.18</v>
      </c>
      <c r="N432" s="195">
        <v>0</v>
      </c>
      <c r="O432" s="195">
        <v>697623.01</v>
      </c>
      <c r="P432" s="195">
        <f t="shared" si="10"/>
        <v>23918.18</v>
      </c>
    </row>
    <row r="433" spans="1:16" ht="9.9" customHeight="1" x14ac:dyDescent="0.3">
      <c r="A433" s="204" t="s">
        <v>983</v>
      </c>
      <c r="B433" s="291" t="s">
        <v>336</v>
      </c>
      <c r="C433" s="292"/>
      <c r="D433" s="292"/>
      <c r="E433" s="292"/>
      <c r="F433" s="293" t="s">
        <v>980</v>
      </c>
      <c r="G433" s="294"/>
      <c r="H433" s="294"/>
      <c r="I433" s="294"/>
      <c r="J433" s="294"/>
      <c r="K433" s="294"/>
      <c r="L433" s="195">
        <v>673704.83</v>
      </c>
      <c r="M433" s="195">
        <v>23918.18</v>
      </c>
      <c r="N433" s="195">
        <v>0</v>
      </c>
      <c r="O433" s="195">
        <v>697623.01</v>
      </c>
      <c r="P433" s="195">
        <f t="shared" si="10"/>
        <v>23918.18</v>
      </c>
    </row>
    <row r="434" spans="1:16" ht="9.9" customHeight="1" x14ac:dyDescent="0.3">
      <c r="A434" s="203" t="s">
        <v>984</v>
      </c>
      <c r="B434" s="291" t="s">
        <v>336</v>
      </c>
      <c r="C434" s="292"/>
      <c r="D434" s="292"/>
      <c r="E434" s="292"/>
      <c r="F434" s="292"/>
      <c r="G434" s="295" t="s">
        <v>985</v>
      </c>
      <c r="H434" s="296"/>
      <c r="I434" s="296"/>
      <c r="J434" s="296"/>
      <c r="K434" s="296"/>
      <c r="L434" s="196">
        <v>269007.05</v>
      </c>
      <c r="M434" s="196">
        <v>23918.18</v>
      </c>
      <c r="N434" s="196">
        <v>0</v>
      </c>
      <c r="O434" s="196">
        <v>292925.23</v>
      </c>
      <c r="P434" s="196">
        <f t="shared" si="10"/>
        <v>23918.18</v>
      </c>
    </row>
    <row r="435" spans="1:16" ht="9.9" customHeight="1" x14ac:dyDescent="0.3">
      <c r="A435" s="203" t="s">
        <v>986</v>
      </c>
      <c r="B435" s="291" t="s">
        <v>336</v>
      </c>
      <c r="C435" s="292"/>
      <c r="D435" s="292"/>
      <c r="E435" s="292"/>
      <c r="F435" s="292"/>
      <c r="G435" s="295" t="s">
        <v>987</v>
      </c>
      <c r="H435" s="296"/>
      <c r="I435" s="296"/>
      <c r="J435" s="296"/>
      <c r="K435" s="296"/>
      <c r="L435" s="196">
        <v>397484.65</v>
      </c>
      <c r="M435" s="196">
        <v>0</v>
      </c>
      <c r="N435" s="196">
        <v>0</v>
      </c>
      <c r="O435" s="196">
        <v>397484.65</v>
      </c>
      <c r="P435" s="196">
        <f t="shared" si="10"/>
        <v>0</v>
      </c>
    </row>
    <row r="436" spans="1:16" ht="9.9" customHeight="1" x14ac:dyDescent="0.3">
      <c r="A436" s="203" t="s">
        <v>988</v>
      </c>
      <c r="B436" s="291" t="s">
        <v>336</v>
      </c>
      <c r="C436" s="292"/>
      <c r="D436" s="292"/>
      <c r="E436" s="292"/>
      <c r="F436" s="292"/>
      <c r="G436" s="295" t="s">
        <v>989</v>
      </c>
      <c r="H436" s="296"/>
      <c r="I436" s="296"/>
      <c r="J436" s="296"/>
      <c r="K436" s="296"/>
      <c r="L436" s="196">
        <v>7213.13</v>
      </c>
      <c r="M436" s="196">
        <v>0</v>
      </c>
      <c r="N436" s="196">
        <v>0</v>
      </c>
      <c r="O436" s="196">
        <v>7213.13</v>
      </c>
      <c r="P436" s="196">
        <f t="shared" si="10"/>
        <v>0</v>
      </c>
    </row>
    <row r="437" spans="1:16" ht="9.9" customHeight="1" x14ac:dyDescent="0.3">
      <c r="A437" s="204" t="s">
        <v>336</v>
      </c>
      <c r="B437" s="291" t="s">
        <v>336</v>
      </c>
      <c r="C437" s="292"/>
      <c r="D437" s="292"/>
      <c r="E437" s="120" t="s">
        <v>336</v>
      </c>
      <c r="F437" s="121"/>
      <c r="G437" s="121"/>
      <c r="H437" s="121"/>
      <c r="I437" s="121"/>
      <c r="J437" s="121"/>
      <c r="K437" s="121"/>
      <c r="L437" s="198"/>
      <c r="M437" s="198"/>
      <c r="N437" s="198"/>
      <c r="O437" s="198"/>
      <c r="P437" s="198"/>
    </row>
    <row r="438" spans="1:16" ht="9.9" customHeight="1" x14ac:dyDescent="0.3">
      <c r="A438" s="204" t="s">
        <v>990</v>
      </c>
      <c r="B438" s="293" t="s">
        <v>991</v>
      </c>
      <c r="C438" s="294"/>
      <c r="D438" s="294"/>
      <c r="E438" s="294"/>
      <c r="F438" s="294"/>
      <c r="G438" s="294"/>
      <c r="H438" s="294"/>
      <c r="I438" s="294"/>
      <c r="J438" s="294"/>
      <c r="K438" s="294"/>
      <c r="L438" s="195">
        <v>10747346.85</v>
      </c>
      <c r="M438" s="195">
        <v>1.62</v>
      </c>
      <c r="N438" s="195">
        <v>1102470.2</v>
      </c>
      <c r="O438" s="195">
        <v>11849815.43</v>
      </c>
      <c r="P438" s="195">
        <f>N438-M438</f>
        <v>1102468.5799999998</v>
      </c>
    </row>
    <row r="439" spans="1:16" ht="9.9" customHeight="1" x14ac:dyDescent="0.3">
      <c r="A439" s="204" t="s">
        <v>992</v>
      </c>
      <c r="B439" s="202" t="s">
        <v>336</v>
      </c>
      <c r="C439" s="293" t="s">
        <v>991</v>
      </c>
      <c r="D439" s="294"/>
      <c r="E439" s="294"/>
      <c r="F439" s="294"/>
      <c r="G439" s="294"/>
      <c r="H439" s="294"/>
      <c r="I439" s="294"/>
      <c r="J439" s="294"/>
      <c r="K439" s="294"/>
      <c r="L439" s="195">
        <v>10747346.85</v>
      </c>
      <c r="M439" s="195">
        <v>1.62</v>
      </c>
      <c r="N439" s="195">
        <v>1102470.2</v>
      </c>
      <c r="O439" s="195">
        <v>11849815.43</v>
      </c>
      <c r="P439" s="195">
        <f t="shared" ref="P439:P444" si="11">N439-M439</f>
        <v>1102468.5799999998</v>
      </c>
    </row>
    <row r="440" spans="1:16" ht="9.9" customHeight="1" x14ac:dyDescent="0.3">
      <c r="A440" s="204" t="s">
        <v>993</v>
      </c>
      <c r="B440" s="291" t="s">
        <v>336</v>
      </c>
      <c r="C440" s="292"/>
      <c r="D440" s="293" t="s">
        <v>991</v>
      </c>
      <c r="E440" s="294"/>
      <c r="F440" s="294"/>
      <c r="G440" s="294"/>
      <c r="H440" s="294"/>
      <c r="I440" s="294"/>
      <c r="J440" s="294"/>
      <c r="K440" s="294"/>
      <c r="L440" s="195">
        <v>10747346.85</v>
      </c>
      <c r="M440" s="195">
        <v>1.62</v>
      </c>
      <c r="N440" s="195">
        <v>1102470.2</v>
      </c>
      <c r="O440" s="195">
        <v>11849815.43</v>
      </c>
      <c r="P440" s="195">
        <f t="shared" si="11"/>
        <v>1102468.5799999998</v>
      </c>
    </row>
    <row r="441" spans="1:16" ht="9.9" customHeight="1" x14ac:dyDescent="0.3">
      <c r="A441" s="204" t="s">
        <v>994</v>
      </c>
      <c r="B441" s="291" t="s">
        <v>336</v>
      </c>
      <c r="C441" s="292"/>
      <c r="D441" s="292"/>
      <c r="E441" s="293" t="s">
        <v>995</v>
      </c>
      <c r="F441" s="294"/>
      <c r="G441" s="294"/>
      <c r="H441" s="294"/>
      <c r="I441" s="294"/>
      <c r="J441" s="294"/>
      <c r="K441" s="294"/>
      <c r="L441" s="195">
        <v>8906849.5399999991</v>
      </c>
      <c r="M441" s="195">
        <v>0</v>
      </c>
      <c r="N441" s="195">
        <v>989079.47</v>
      </c>
      <c r="O441" s="195">
        <v>9895929.0099999998</v>
      </c>
      <c r="P441" s="195">
        <f t="shared" si="11"/>
        <v>989079.47</v>
      </c>
    </row>
    <row r="442" spans="1:16" ht="9.9" customHeight="1" x14ac:dyDescent="0.3">
      <c r="A442" s="204" t="s">
        <v>996</v>
      </c>
      <c r="B442" s="291" t="s">
        <v>336</v>
      </c>
      <c r="C442" s="292"/>
      <c r="D442" s="292"/>
      <c r="E442" s="292"/>
      <c r="F442" s="293" t="s">
        <v>995</v>
      </c>
      <c r="G442" s="294"/>
      <c r="H442" s="294"/>
      <c r="I442" s="294"/>
      <c r="J442" s="294"/>
      <c r="K442" s="294"/>
      <c r="L442" s="195">
        <v>8906849.5399999991</v>
      </c>
      <c r="M442" s="195">
        <v>0</v>
      </c>
      <c r="N442" s="195">
        <v>989079.47</v>
      </c>
      <c r="O442" s="195">
        <v>9895929.0099999998</v>
      </c>
      <c r="P442" s="195">
        <f t="shared" si="11"/>
        <v>989079.47</v>
      </c>
    </row>
    <row r="443" spans="1:16" ht="9.9" customHeight="1" x14ac:dyDescent="0.3">
      <c r="A443" s="203" t="s">
        <v>997</v>
      </c>
      <c r="B443" s="291" t="s">
        <v>336</v>
      </c>
      <c r="C443" s="292"/>
      <c r="D443" s="292"/>
      <c r="E443" s="292"/>
      <c r="F443" s="292"/>
      <c r="G443" s="295" t="s">
        <v>631</v>
      </c>
      <c r="H443" s="296"/>
      <c r="I443" s="296"/>
      <c r="J443" s="296"/>
      <c r="K443" s="296"/>
      <c r="L443" s="196">
        <v>8906997.8699999992</v>
      </c>
      <c r="M443" s="196">
        <v>0</v>
      </c>
      <c r="N443" s="196">
        <v>989079.47</v>
      </c>
      <c r="O443" s="196">
        <v>9896077.3399999999</v>
      </c>
      <c r="P443" s="196">
        <f t="shared" si="11"/>
        <v>989079.47</v>
      </c>
    </row>
    <row r="444" spans="1:16" ht="9.9" customHeight="1" x14ac:dyDescent="0.3">
      <c r="A444" s="203" t="s">
        <v>998</v>
      </c>
      <c r="B444" s="291" t="s">
        <v>336</v>
      </c>
      <c r="C444" s="292"/>
      <c r="D444" s="292"/>
      <c r="E444" s="292"/>
      <c r="F444" s="292"/>
      <c r="G444" s="295" t="s">
        <v>999</v>
      </c>
      <c r="H444" s="296"/>
      <c r="I444" s="296"/>
      <c r="J444" s="296"/>
      <c r="K444" s="296"/>
      <c r="L444" s="196">
        <v>-148.33000000000001</v>
      </c>
      <c r="M444" s="196">
        <v>0</v>
      </c>
      <c r="N444" s="196">
        <v>0</v>
      </c>
      <c r="O444" s="196">
        <v>-148.33000000000001</v>
      </c>
      <c r="P444" s="196">
        <f t="shared" si="11"/>
        <v>0</v>
      </c>
    </row>
    <row r="445" spans="1:16" ht="9.9" customHeight="1" x14ac:dyDescent="0.3">
      <c r="A445" s="116" t="s">
        <v>336</v>
      </c>
      <c r="B445" s="291" t="s">
        <v>336</v>
      </c>
      <c r="C445" s="292"/>
      <c r="D445" s="292"/>
      <c r="E445" s="292"/>
      <c r="F445" s="292"/>
      <c r="G445" s="117" t="s">
        <v>336</v>
      </c>
      <c r="H445" s="118"/>
      <c r="I445" s="118"/>
      <c r="J445" s="118"/>
      <c r="K445" s="118"/>
      <c r="L445" s="197"/>
      <c r="M445" s="197"/>
      <c r="N445" s="197"/>
      <c r="O445" s="197"/>
      <c r="P445" s="197"/>
    </row>
    <row r="446" spans="1:16" ht="9.9" customHeight="1" x14ac:dyDescent="0.3">
      <c r="A446" s="204" t="s">
        <v>1000</v>
      </c>
      <c r="B446" s="291" t="s">
        <v>336</v>
      </c>
      <c r="C446" s="292"/>
      <c r="D446" s="292"/>
      <c r="E446" s="293" t="s">
        <v>1001</v>
      </c>
      <c r="F446" s="294"/>
      <c r="G446" s="294"/>
      <c r="H446" s="294"/>
      <c r="I446" s="294"/>
      <c r="J446" s="294"/>
      <c r="K446" s="294"/>
      <c r="L446" s="195">
        <v>1360762.5</v>
      </c>
      <c r="M446" s="195">
        <v>1.62</v>
      </c>
      <c r="N446" s="195">
        <v>70611.83</v>
      </c>
      <c r="O446" s="195">
        <v>1431372.71</v>
      </c>
      <c r="P446" s="195">
        <f>N446-M446</f>
        <v>70610.210000000006</v>
      </c>
    </row>
    <row r="447" spans="1:16" ht="9.9" customHeight="1" x14ac:dyDescent="0.3">
      <c r="A447" s="204" t="s">
        <v>1002</v>
      </c>
      <c r="B447" s="291" t="s">
        <v>336</v>
      </c>
      <c r="C447" s="292"/>
      <c r="D447" s="292"/>
      <c r="E447" s="292"/>
      <c r="F447" s="293" t="s">
        <v>1003</v>
      </c>
      <c r="G447" s="294"/>
      <c r="H447" s="294"/>
      <c r="I447" s="294"/>
      <c r="J447" s="294"/>
      <c r="K447" s="294"/>
      <c r="L447" s="195">
        <v>111994.45</v>
      </c>
      <c r="M447" s="195">
        <v>1.62</v>
      </c>
      <c r="N447" s="195">
        <v>834.67</v>
      </c>
      <c r="O447" s="195">
        <v>112827.5</v>
      </c>
      <c r="P447" s="195">
        <f>N447-M447</f>
        <v>833.05</v>
      </c>
    </row>
    <row r="448" spans="1:16" ht="9.9" customHeight="1" x14ac:dyDescent="0.3">
      <c r="A448" s="203" t="s">
        <v>1004</v>
      </c>
      <c r="B448" s="291" t="s">
        <v>336</v>
      </c>
      <c r="C448" s="292"/>
      <c r="D448" s="292"/>
      <c r="E448" s="292"/>
      <c r="F448" s="292"/>
      <c r="G448" s="295" t="s">
        <v>1005</v>
      </c>
      <c r="H448" s="296"/>
      <c r="I448" s="296"/>
      <c r="J448" s="296"/>
      <c r="K448" s="296"/>
      <c r="L448" s="196">
        <v>65380</v>
      </c>
      <c r="M448" s="196">
        <v>0</v>
      </c>
      <c r="N448" s="196">
        <v>500</v>
      </c>
      <c r="O448" s="196">
        <v>65880</v>
      </c>
      <c r="P448" s="196">
        <f>N448-M448</f>
        <v>500</v>
      </c>
    </row>
    <row r="449" spans="1:16" ht="9.9" customHeight="1" x14ac:dyDescent="0.3">
      <c r="A449" s="203" t="s">
        <v>1006</v>
      </c>
      <c r="B449" s="291" t="s">
        <v>336</v>
      </c>
      <c r="C449" s="292"/>
      <c r="D449" s="292"/>
      <c r="E449" s="292"/>
      <c r="F449" s="292"/>
      <c r="G449" s="295" t="s">
        <v>1007</v>
      </c>
      <c r="H449" s="296"/>
      <c r="I449" s="296"/>
      <c r="J449" s="296"/>
      <c r="K449" s="296"/>
      <c r="L449" s="196">
        <v>34614.449999999997</v>
      </c>
      <c r="M449" s="196">
        <v>1.62</v>
      </c>
      <c r="N449" s="196">
        <v>334.67</v>
      </c>
      <c r="O449" s="196">
        <v>34947.5</v>
      </c>
      <c r="P449" s="196">
        <f>N449-M449</f>
        <v>333.05</v>
      </c>
    </row>
    <row r="450" spans="1:16" ht="9.9" customHeight="1" x14ac:dyDescent="0.3">
      <c r="A450" s="203" t="s">
        <v>1008</v>
      </c>
      <c r="B450" s="291" t="s">
        <v>336</v>
      </c>
      <c r="C450" s="292"/>
      <c r="D450" s="292"/>
      <c r="E450" s="292"/>
      <c r="F450" s="292"/>
      <c r="G450" s="295" t="s">
        <v>1009</v>
      </c>
      <c r="H450" s="296"/>
      <c r="I450" s="296"/>
      <c r="J450" s="296"/>
      <c r="K450" s="296"/>
      <c r="L450" s="196">
        <v>12000</v>
      </c>
      <c r="M450" s="196">
        <v>0</v>
      </c>
      <c r="N450" s="196">
        <v>0</v>
      </c>
      <c r="O450" s="196">
        <v>12000</v>
      </c>
      <c r="P450" s="196">
        <f>N450-M450</f>
        <v>0</v>
      </c>
    </row>
    <row r="451" spans="1:16" ht="9.9" customHeight="1" x14ac:dyDescent="0.3">
      <c r="A451" s="116" t="s">
        <v>336</v>
      </c>
      <c r="B451" s="291" t="s">
        <v>336</v>
      </c>
      <c r="C451" s="292"/>
      <c r="D451" s="292"/>
      <c r="E451" s="292"/>
      <c r="F451" s="292"/>
      <c r="G451" s="117" t="s">
        <v>336</v>
      </c>
      <c r="H451" s="118"/>
      <c r="I451" s="118"/>
      <c r="J451" s="118"/>
      <c r="K451" s="118"/>
      <c r="L451" s="197"/>
      <c r="M451" s="197"/>
      <c r="N451" s="197"/>
      <c r="O451" s="197"/>
      <c r="P451" s="197"/>
    </row>
    <row r="452" spans="1:16" ht="9.9" customHeight="1" x14ac:dyDescent="0.3">
      <c r="A452" s="204" t="s">
        <v>1010</v>
      </c>
      <c r="B452" s="291" t="s">
        <v>336</v>
      </c>
      <c r="C452" s="292"/>
      <c r="D452" s="292"/>
      <c r="E452" s="292"/>
      <c r="F452" s="293" t="s">
        <v>1011</v>
      </c>
      <c r="G452" s="294"/>
      <c r="H452" s="294"/>
      <c r="I452" s="294"/>
      <c r="J452" s="294"/>
      <c r="K452" s="294"/>
      <c r="L452" s="195">
        <v>577805</v>
      </c>
      <c r="M452" s="195">
        <v>0</v>
      </c>
      <c r="N452" s="195">
        <v>13530</v>
      </c>
      <c r="O452" s="195">
        <v>591335</v>
      </c>
      <c r="P452" s="195">
        <f>N452-M452</f>
        <v>13530</v>
      </c>
    </row>
    <row r="453" spans="1:16" ht="9.9" customHeight="1" x14ac:dyDescent="0.3">
      <c r="A453" s="203" t="s">
        <v>1012</v>
      </c>
      <c r="B453" s="291" t="s">
        <v>336</v>
      </c>
      <c r="C453" s="292"/>
      <c r="D453" s="292"/>
      <c r="E453" s="292"/>
      <c r="F453" s="292"/>
      <c r="G453" s="295" t="s">
        <v>1013</v>
      </c>
      <c r="H453" s="296"/>
      <c r="I453" s="296"/>
      <c r="J453" s="296"/>
      <c r="K453" s="296"/>
      <c r="L453" s="196">
        <v>577805</v>
      </c>
      <c r="M453" s="196">
        <v>0</v>
      </c>
      <c r="N453" s="196">
        <v>13530</v>
      </c>
      <c r="O453" s="196">
        <v>591335</v>
      </c>
      <c r="P453" s="196">
        <f>N453-M453</f>
        <v>13530</v>
      </c>
    </row>
    <row r="454" spans="1:16" ht="9.9" customHeight="1" x14ac:dyDescent="0.3">
      <c r="A454" s="116" t="s">
        <v>336</v>
      </c>
      <c r="B454" s="291" t="s">
        <v>336</v>
      </c>
      <c r="C454" s="292"/>
      <c r="D454" s="292"/>
      <c r="E454" s="292"/>
      <c r="F454" s="292"/>
      <c r="G454" s="117" t="s">
        <v>336</v>
      </c>
      <c r="H454" s="118"/>
      <c r="I454" s="118"/>
      <c r="J454" s="118"/>
      <c r="K454" s="118"/>
      <c r="L454" s="197"/>
      <c r="M454" s="197"/>
      <c r="N454" s="197"/>
      <c r="O454" s="197"/>
      <c r="P454" s="197"/>
    </row>
    <row r="455" spans="1:16" ht="9.9" customHeight="1" x14ac:dyDescent="0.3">
      <c r="A455" s="204" t="s">
        <v>1014</v>
      </c>
      <c r="B455" s="291" t="s">
        <v>336</v>
      </c>
      <c r="C455" s="292"/>
      <c r="D455" s="292"/>
      <c r="E455" s="292"/>
      <c r="F455" s="293" t="s">
        <v>1015</v>
      </c>
      <c r="G455" s="294"/>
      <c r="H455" s="294"/>
      <c r="I455" s="294"/>
      <c r="J455" s="294"/>
      <c r="K455" s="294"/>
      <c r="L455" s="195">
        <v>670963.05000000005</v>
      </c>
      <c r="M455" s="195">
        <v>0</v>
      </c>
      <c r="N455" s="195">
        <v>56247.16</v>
      </c>
      <c r="O455" s="195">
        <v>727210.21</v>
      </c>
      <c r="P455" s="195">
        <f>N455-M455</f>
        <v>56247.16</v>
      </c>
    </row>
    <row r="456" spans="1:16" ht="9.9" customHeight="1" x14ac:dyDescent="0.3">
      <c r="A456" s="203" t="s">
        <v>1016</v>
      </c>
      <c r="B456" s="291" t="s">
        <v>336</v>
      </c>
      <c r="C456" s="292"/>
      <c r="D456" s="292"/>
      <c r="E456" s="292"/>
      <c r="F456" s="292"/>
      <c r="G456" s="295" t="s">
        <v>1017</v>
      </c>
      <c r="H456" s="296"/>
      <c r="I456" s="296"/>
      <c r="J456" s="296"/>
      <c r="K456" s="296"/>
      <c r="L456" s="196">
        <v>670963.05000000005</v>
      </c>
      <c r="M456" s="196">
        <v>0</v>
      </c>
      <c r="N456" s="196">
        <v>56247.16</v>
      </c>
      <c r="O456" s="196">
        <v>727210.21</v>
      </c>
      <c r="P456" s="196">
        <f>N456-M456</f>
        <v>56247.16</v>
      </c>
    </row>
    <row r="457" spans="1:16" ht="9.9" customHeight="1" x14ac:dyDescent="0.3">
      <c r="A457" s="116" t="s">
        <v>336</v>
      </c>
      <c r="B457" s="291" t="s">
        <v>336</v>
      </c>
      <c r="C457" s="292"/>
      <c r="D457" s="292"/>
      <c r="E457" s="292"/>
      <c r="F457" s="292"/>
      <c r="G457" s="117" t="s">
        <v>336</v>
      </c>
      <c r="H457" s="118"/>
      <c r="I457" s="118"/>
      <c r="J457" s="118"/>
      <c r="K457" s="118"/>
      <c r="L457" s="197"/>
      <c r="M457" s="197"/>
      <c r="N457" s="197"/>
      <c r="O457" s="197"/>
      <c r="P457" s="197"/>
    </row>
    <row r="458" spans="1:16" ht="9.9" customHeight="1" x14ac:dyDescent="0.3">
      <c r="A458" s="204" t="s">
        <v>1018</v>
      </c>
      <c r="B458" s="291" t="s">
        <v>336</v>
      </c>
      <c r="C458" s="292"/>
      <c r="D458" s="292"/>
      <c r="E458" s="293" t="s">
        <v>1019</v>
      </c>
      <c r="F458" s="294"/>
      <c r="G458" s="294"/>
      <c r="H458" s="294"/>
      <c r="I458" s="294"/>
      <c r="J458" s="294"/>
      <c r="K458" s="294"/>
      <c r="L458" s="195">
        <v>208823.47</v>
      </c>
      <c r="M458" s="195">
        <v>0</v>
      </c>
      <c r="N458" s="195">
        <v>18860.72</v>
      </c>
      <c r="O458" s="195">
        <v>227684.19</v>
      </c>
      <c r="P458" s="195">
        <f>N458-M458</f>
        <v>18860.72</v>
      </c>
    </row>
    <row r="459" spans="1:16" ht="9.9" customHeight="1" x14ac:dyDescent="0.3">
      <c r="A459" s="204" t="s">
        <v>1020</v>
      </c>
      <c r="B459" s="291" t="s">
        <v>336</v>
      </c>
      <c r="C459" s="292"/>
      <c r="D459" s="292"/>
      <c r="E459" s="292"/>
      <c r="F459" s="293" t="s">
        <v>1019</v>
      </c>
      <c r="G459" s="294"/>
      <c r="H459" s="294"/>
      <c r="I459" s="294"/>
      <c r="J459" s="294"/>
      <c r="K459" s="294"/>
      <c r="L459" s="195">
        <v>208823.47</v>
      </c>
      <c r="M459" s="195">
        <v>0</v>
      </c>
      <c r="N459" s="195">
        <v>18860.72</v>
      </c>
      <c r="O459" s="195">
        <v>227684.19</v>
      </c>
      <c r="P459" s="195">
        <f>N459-M459</f>
        <v>18860.72</v>
      </c>
    </row>
    <row r="460" spans="1:16" ht="9.9" customHeight="1" x14ac:dyDescent="0.3">
      <c r="A460" s="203" t="s">
        <v>1021</v>
      </c>
      <c r="B460" s="291" t="s">
        <v>336</v>
      </c>
      <c r="C460" s="292"/>
      <c r="D460" s="292"/>
      <c r="E460" s="292"/>
      <c r="F460" s="292"/>
      <c r="G460" s="295" t="s">
        <v>1022</v>
      </c>
      <c r="H460" s="296"/>
      <c r="I460" s="296"/>
      <c r="J460" s="296"/>
      <c r="K460" s="296"/>
      <c r="L460" s="196">
        <v>207435.65</v>
      </c>
      <c r="M460" s="196">
        <v>0</v>
      </c>
      <c r="N460" s="196">
        <v>18854.09</v>
      </c>
      <c r="O460" s="196">
        <v>226289.74</v>
      </c>
      <c r="P460" s="196">
        <f>N460-M460</f>
        <v>18854.09</v>
      </c>
    </row>
    <row r="461" spans="1:16" ht="9.9" customHeight="1" x14ac:dyDescent="0.3">
      <c r="A461" s="203" t="s">
        <v>1023</v>
      </c>
      <c r="B461" s="291" t="s">
        <v>336</v>
      </c>
      <c r="C461" s="292"/>
      <c r="D461" s="292"/>
      <c r="E461" s="292"/>
      <c r="F461" s="292"/>
      <c r="G461" s="295" t="s">
        <v>1024</v>
      </c>
      <c r="H461" s="296"/>
      <c r="I461" s="296"/>
      <c r="J461" s="296"/>
      <c r="K461" s="296"/>
      <c r="L461" s="196">
        <v>1387.82</v>
      </c>
      <c r="M461" s="196">
        <v>0</v>
      </c>
      <c r="N461" s="196">
        <v>6.63</v>
      </c>
      <c r="O461" s="196">
        <v>1394.45</v>
      </c>
      <c r="P461" s="196">
        <f>N461-M461</f>
        <v>6.63</v>
      </c>
    </row>
    <row r="462" spans="1:16" ht="9.9" customHeight="1" x14ac:dyDescent="0.3">
      <c r="A462" s="116" t="s">
        <v>336</v>
      </c>
      <c r="B462" s="291" t="s">
        <v>336</v>
      </c>
      <c r="C462" s="292"/>
      <c r="D462" s="292"/>
      <c r="E462" s="292"/>
      <c r="F462" s="292"/>
      <c r="G462" s="117" t="s">
        <v>336</v>
      </c>
      <c r="H462" s="118"/>
      <c r="I462" s="118"/>
      <c r="J462" s="118"/>
      <c r="K462" s="118"/>
      <c r="L462" s="197"/>
      <c r="M462" s="197"/>
      <c r="N462" s="197"/>
      <c r="O462" s="197"/>
      <c r="P462" s="197"/>
    </row>
    <row r="463" spans="1:16" ht="9.9" customHeight="1" x14ac:dyDescent="0.3">
      <c r="A463" s="204" t="s">
        <v>1025</v>
      </c>
      <c r="B463" s="291" t="s">
        <v>336</v>
      </c>
      <c r="C463" s="292"/>
      <c r="D463" s="292"/>
      <c r="E463" s="293" t="s">
        <v>1026</v>
      </c>
      <c r="F463" s="294"/>
      <c r="G463" s="294"/>
      <c r="H463" s="294"/>
      <c r="I463" s="294"/>
      <c r="J463" s="294"/>
      <c r="K463" s="294"/>
      <c r="L463" s="195">
        <v>571.08000000000004</v>
      </c>
      <c r="M463" s="195">
        <v>0</v>
      </c>
      <c r="N463" s="195">
        <v>0</v>
      </c>
      <c r="O463" s="195">
        <v>571.08000000000004</v>
      </c>
      <c r="P463" s="195">
        <f>N463-M463</f>
        <v>0</v>
      </c>
    </row>
    <row r="464" spans="1:16" ht="9.9" customHeight="1" x14ac:dyDescent="0.3">
      <c r="A464" s="204" t="s">
        <v>1027</v>
      </c>
      <c r="B464" s="291" t="s">
        <v>336</v>
      </c>
      <c r="C464" s="292"/>
      <c r="D464" s="292"/>
      <c r="E464" s="292"/>
      <c r="F464" s="293" t="s">
        <v>1028</v>
      </c>
      <c r="G464" s="294"/>
      <c r="H464" s="294"/>
      <c r="I464" s="294"/>
      <c r="J464" s="294"/>
      <c r="K464" s="294"/>
      <c r="L464" s="195">
        <v>571.08000000000004</v>
      </c>
      <c r="M464" s="195">
        <v>0</v>
      </c>
      <c r="N464" s="195">
        <v>0</v>
      </c>
      <c r="O464" s="195">
        <v>571.08000000000004</v>
      </c>
      <c r="P464" s="195">
        <f>N464-M464</f>
        <v>0</v>
      </c>
    </row>
    <row r="465" spans="1:16" ht="9.9" customHeight="1" x14ac:dyDescent="0.3">
      <c r="A465" s="203" t="s">
        <v>1029</v>
      </c>
      <c r="B465" s="291" t="s">
        <v>336</v>
      </c>
      <c r="C465" s="292"/>
      <c r="D465" s="292"/>
      <c r="E465" s="292"/>
      <c r="F465" s="292"/>
      <c r="G465" s="295" t="s">
        <v>1030</v>
      </c>
      <c r="H465" s="296"/>
      <c r="I465" s="296"/>
      <c r="J465" s="296"/>
      <c r="K465" s="296"/>
      <c r="L465" s="196">
        <v>571.08000000000004</v>
      </c>
      <c r="M465" s="196">
        <v>0</v>
      </c>
      <c r="N465" s="196">
        <v>0</v>
      </c>
      <c r="O465" s="196">
        <v>571.08000000000004</v>
      </c>
      <c r="P465" s="196">
        <f>N465-M465</f>
        <v>0</v>
      </c>
    </row>
    <row r="466" spans="1:16" ht="9.9" customHeight="1" x14ac:dyDescent="0.3">
      <c r="A466" s="116" t="s">
        <v>336</v>
      </c>
      <c r="B466" s="291" t="s">
        <v>336</v>
      </c>
      <c r="C466" s="292"/>
      <c r="D466" s="292"/>
      <c r="E466" s="292"/>
      <c r="F466" s="292"/>
      <c r="G466" s="117" t="s">
        <v>336</v>
      </c>
      <c r="H466" s="118"/>
      <c r="I466" s="118"/>
      <c r="J466" s="118"/>
      <c r="K466" s="118"/>
      <c r="L466" s="197"/>
      <c r="M466" s="197"/>
      <c r="N466" s="197"/>
      <c r="O466" s="197"/>
      <c r="P466" s="197"/>
    </row>
    <row r="467" spans="1:16" ht="9.9" customHeight="1" x14ac:dyDescent="0.3">
      <c r="A467" s="204" t="s">
        <v>1031</v>
      </c>
      <c r="B467" s="291" t="s">
        <v>336</v>
      </c>
      <c r="C467" s="292"/>
      <c r="D467" s="292"/>
      <c r="E467" s="293" t="s">
        <v>1032</v>
      </c>
      <c r="F467" s="294"/>
      <c r="G467" s="294"/>
      <c r="H467" s="294"/>
      <c r="I467" s="294"/>
      <c r="J467" s="294"/>
      <c r="K467" s="294"/>
      <c r="L467" s="195">
        <v>2</v>
      </c>
      <c r="M467" s="195">
        <v>0</v>
      </c>
      <c r="N467" s="195">
        <v>0</v>
      </c>
      <c r="O467" s="195">
        <v>2</v>
      </c>
      <c r="P467" s="195">
        <f>N467-M467</f>
        <v>0</v>
      </c>
    </row>
    <row r="468" spans="1:16" ht="9.9" customHeight="1" x14ac:dyDescent="0.3">
      <c r="A468" s="204" t="s">
        <v>1033</v>
      </c>
      <c r="B468" s="291" t="s">
        <v>336</v>
      </c>
      <c r="C468" s="292"/>
      <c r="D468" s="292"/>
      <c r="E468" s="292"/>
      <c r="F468" s="293" t="s">
        <v>1032</v>
      </c>
      <c r="G468" s="294"/>
      <c r="H468" s="294"/>
      <c r="I468" s="294"/>
      <c r="J468" s="294"/>
      <c r="K468" s="294"/>
      <c r="L468" s="195">
        <v>2</v>
      </c>
      <c r="M468" s="195">
        <v>0</v>
      </c>
      <c r="N468" s="195">
        <v>0</v>
      </c>
      <c r="O468" s="195">
        <v>2</v>
      </c>
      <c r="P468" s="195">
        <f>N468-M468</f>
        <v>0</v>
      </c>
    </row>
    <row r="469" spans="1:16" ht="9.9" customHeight="1" x14ac:dyDescent="0.3">
      <c r="A469" s="203" t="s">
        <v>1034</v>
      </c>
      <c r="B469" s="291" t="s">
        <v>336</v>
      </c>
      <c r="C469" s="292"/>
      <c r="D469" s="292"/>
      <c r="E469" s="292"/>
      <c r="F469" s="292"/>
      <c r="G469" s="295" t="s">
        <v>1035</v>
      </c>
      <c r="H469" s="296"/>
      <c r="I469" s="296"/>
      <c r="J469" s="296"/>
      <c r="K469" s="296"/>
      <c r="L469" s="196">
        <v>2</v>
      </c>
      <c r="M469" s="196">
        <v>0</v>
      </c>
      <c r="N469" s="196">
        <v>0</v>
      </c>
      <c r="O469" s="196">
        <v>2</v>
      </c>
      <c r="P469" s="196">
        <f>N469-M469</f>
        <v>0</v>
      </c>
    </row>
    <row r="470" spans="1:16" ht="9.9" customHeight="1" x14ac:dyDescent="0.3">
      <c r="A470" s="116" t="s">
        <v>336</v>
      </c>
      <c r="B470" s="291" t="s">
        <v>336</v>
      </c>
      <c r="C470" s="292"/>
      <c r="D470" s="292"/>
      <c r="E470" s="292"/>
      <c r="F470" s="292"/>
      <c r="G470" s="117" t="s">
        <v>336</v>
      </c>
      <c r="H470" s="118"/>
      <c r="I470" s="118"/>
      <c r="J470" s="118"/>
      <c r="K470" s="118"/>
      <c r="L470" s="197"/>
      <c r="M470" s="197"/>
      <c r="N470" s="197"/>
      <c r="O470" s="197"/>
      <c r="P470" s="197"/>
    </row>
    <row r="471" spans="1:16" ht="9.9" customHeight="1" x14ac:dyDescent="0.3">
      <c r="A471" s="204" t="s">
        <v>1036</v>
      </c>
      <c r="B471" s="291" t="s">
        <v>336</v>
      </c>
      <c r="C471" s="292"/>
      <c r="D471" s="292"/>
      <c r="E471" s="293" t="s">
        <v>1037</v>
      </c>
      <c r="F471" s="294"/>
      <c r="G471" s="294"/>
      <c r="H471" s="294"/>
      <c r="I471" s="294"/>
      <c r="J471" s="294"/>
      <c r="K471" s="294"/>
      <c r="L471" s="195">
        <v>1331.21</v>
      </c>
      <c r="M471" s="195">
        <v>0</v>
      </c>
      <c r="N471" s="195">
        <v>0</v>
      </c>
      <c r="O471" s="195">
        <v>1331.21</v>
      </c>
      <c r="P471" s="195">
        <f>N471-M471</f>
        <v>0</v>
      </c>
    </row>
    <row r="472" spans="1:16" ht="9.9" customHeight="1" x14ac:dyDescent="0.3">
      <c r="A472" s="204" t="s">
        <v>1038</v>
      </c>
      <c r="B472" s="291" t="s">
        <v>336</v>
      </c>
      <c r="C472" s="292"/>
      <c r="D472" s="292"/>
      <c r="E472" s="292"/>
      <c r="F472" s="293" t="s">
        <v>1039</v>
      </c>
      <c r="G472" s="294"/>
      <c r="H472" s="294"/>
      <c r="I472" s="294"/>
      <c r="J472" s="294"/>
      <c r="K472" s="294"/>
      <c r="L472" s="195">
        <v>1331.21</v>
      </c>
      <c r="M472" s="195">
        <v>0</v>
      </c>
      <c r="N472" s="195">
        <v>0</v>
      </c>
      <c r="O472" s="195">
        <v>1331.21</v>
      </c>
      <c r="P472" s="195">
        <f>N472-M472</f>
        <v>0</v>
      </c>
    </row>
    <row r="473" spans="1:16" ht="9.9" customHeight="1" x14ac:dyDescent="0.3">
      <c r="A473" s="203" t="s">
        <v>1040</v>
      </c>
      <c r="B473" s="291" t="s">
        <v>336</v>
      </c>
      <c r="C473" s="292"/>
      <c r="D473" s="292"/>
      <c r="E473" s="292"/>
      <c r="F473" s="292"/>
      <c r="G473" s="295" t="s">
        <v>1041</v>
      </c>
      <c r="H473" s="296"/>
      <c r="I473" s="296"/>
      <c r="J473" s="296"/>
      <c r="K473" s="296"/>
      <c r="L473" s="196">
        <v>1331.21</v>
      </c>
      <c r="M473" s="196">
        <v>0</v>
      </c>
      <c r="N473" s="196">
        <v>0</v>
      </c>
      <c r="O473" s="196">
        <v>1331.21</v>
      </c>
      <c r="P473" s="196">
        <f>N473-M473</f>
        <v>0</v>
      </c>
    </row>
    <row r="474" spans="1:16" ht="9.9" customHeight="1" x14ac:dyDescent="0.3">
      <c r="A474" s="116" t="s">
        <v>336</v>
      </c>
      <c r="B474" s="291" t="s">
        <v>336</v>
      </c>
      <c r="C474" s="292"/>
      <c r="D474" s="292"/>
      <c r="E474" s="292"/>
      <c r="F474" s="292"/>
      <c r="G474" s="117" t="s">
        <v>336</v>
      </c>
      <c r="H474" s="118"/>
      <c r="I474" s="118"/>
      <c r="J474" s="118"/>
      <c r="K474" s="118"/>
      <c r="L474" s="197"/>
      <c r="M474" s="197"/>
      <c r="N474" s="197"/>
      <c r="O474" s="197"/>
      <c r="P474" s="197"/>
    </row>
    <row r="475" spans="1:16" ht="9.9" customHeight="1" x14ac:dyDescent="0.3">
      <c r="A475" s="204" t="s">
        <v>1042</v>
      </c>
      <c r="B475" s="291" t="s">
        <v>336</v>
      </c>
      <c r="C475" s="292"/>
      <c r="D475" s="292"/>
      <c r="E475" s="293" t="s">
        <v>980</v>
      </c>
      <c r="F475" s="294"/>
      <c r="G475" s="294"/>
      <c r="H475" s="294"/>
      <c r="I475" s="294"/>
      <c r="J475" s="294"/>
      <c r="K475" s="294"/>
      <c r="L475" s="195">
        <v>269007.05</v>
      </c>
      <c r="M475" s="195">
        <v>0</v>
      </c>
      <c r="N475" s="195">
        <v>23918.18</v>
      </c>
      <c r="O475" s="195">
        <v>292925.23</v>
      </c>
      <c r="P475" s="195">
        <f>N475-M475</f>
        <v>23918.18</v>
      </c>
    </row>
    <row r="476" spans="1:16" ht="9.9" customHeight="1" x14ac:dyDescent="0.3">
      <c r="A476" s="204" t="s">
        <v>1043</v>
      </c>
      <c r="B476" s="291" t="s">
        <v>336</v>
      </c>
      <c r="C476" s="292"/>
      <c r="D476" s="292"/>
      <c r="E476" s="292"/>
      <c r="F476" s="293" t="s">
        <v>980</v>
      </c>
      <c r="G476" s="294"/>
      <c r="H476" s="294"/>
      <c r="I476" s="294"/>
      <c r="J476" s="294"/>
      <c r="K476" s="294"/>
      <c r="L476" s="195">
        <v>269007.05</v>
      </c>
      <c r="M476" s="195">
        <v>0</v>
      </c>
      <c r="N476" s="195">
        <v>23918.18</v>
      </c>
      <c r="O476" s="195">
        <v>292925.23</v>
      </c>
      <c r="P476" s="195">
        <f>N476-M476</f>
        <v>23918.18</v>
      </c>
    </row>
    <row r="477" spans="1:16" ht="9.9" customHeight="1" x14ac:dyDescent="0.3">
      <c r="A477" s="203" t="s">
        <v>1044</v>
      </c>
      <c r="B477" s="291" t="s">
        <v>336</v>
      </c>
      <c r="C477" s="292"/>
      <c r="D477" s="292"/>
      <c r="E477" s="292"/>
      <c r="F477" s="292"/>
      <c r="G477" s="295" t="s">
        <v>985</v>
      </c>
      <c r="H477" s="296"/>
      <c r="I477" s="296"/>
      <c r="J477" s="296"/>
      <c r="K477" s="296"/>
      <c r="L477" s="196">
        <v>269007.05</v>
      </c>
      <c r="M477" s="196">
        <v>0</v>
      </c>
      <c r="N477" s="196">
        <v>23918.18</v>
      </c>
      <c r="O477" s="196">
        <v>292925.23</v>
      </c>
      <c r="P477" s="196">
        <f>N477-M477</f>
        <v>23918.18</v>
      </c>
    </row>
  </sheetData>
  <mergeCells count="865">
    <mergeCell ref="B477:F477"/>
    <mergeCell ref="G477:K477"/>
    <mergeCell ref="B473:F473"/>
    <mergeCell ref="G473:K473"/>
    <mergeCell ref="B474:F474"/>
    <mergeCell ref="B475:D475"/>
    <mergeCell ref="E475:K475"/>
    <mergeCell ref="B476:E476"/>
    <mergeCell ref="F476:K476"/>
    <mergeCell ref="B469:F469"/>
    <mergeCell ref="G469:K469"/>
    <mergeCell ref="B470:F470"/>
    <mergeCell ref="B471:D471"/>
    <mergeCell ref="E471:K471"/>
    <mergeCell ref="B472:E472"/>
    <mergeCell ref="F472:K472"/>
    <mergeCell ref="B465:F465"/>
    <mergeCell ref="G465:K465"/>
    <mergeCell ref="B466:F466"/>
    <mergeCell ref="B467:D467"/>
    <mergeCell ref="E467:K467"/>
    <mergeCell ref="B468:E468"/>
    <mergeCell ref="F468:K468"/>
    <mergeCell ref="B461:F461"/>
    <mergeCell ref="G461:K461"/>
    <mergeCell ref="B462:F462"/>
    <mergeCell ref="B463:D463"/>
    <mergeCell ref="E463:K463"/>
    <mergeCell ref="B464:E464"/>
    <mergeCell ref="F464:K464"/>
    <mergeCell ref="B457:F457"/>
    <mergeCell ref="B458:D458"/>
    <mergeCell ref="E458:K458"/>
    <mergeCell ref="B459:E459"/>
    <mergeCell ref="F459:K459"/>
    <mergeCell ref="B460:F460"/>
    <mergeCell ref="G460:K460"/>
    <mergeCell ref="B453:F453"/>
    <mergeCell ref="G453:K453"/>
    <mergeCell ref="B454:F454"/>
    <mergeCell ref="B455:E455"/>
    <mergeCell ref="F455:K455"/>
    <mergeCell ref="B456:F456"/>
    <mergeCell ref="G456:K456"/>
    <mergeCell ref="B449:F449"/>
    <mergeCell ref="G449:K449"/>
    <mergeCell ref="B450:F450"/>
    <mergeCell ref="G450:K450"/>
    <mergeCell ref="B451:F451"/>
    <mergeCell ref="B452:E452"/>
    <mergeCell ref="F452:K452"/>
    <mergeCell ref="B445:F445"/>
    <mergeCell ref="B446:D446"/>
    <mergeCell ref="E446:K446"/>
    <mergeCell ref="B447:E447"/>
    <mergeCell ref="F447:K447"/>
    <mergeCell ref="B448:F448"/>
    <mergeCell ref="G448:K448"/>
    <mergeCell ref="B442:E442"/>
    <mergeCell ref="F442:K442"/>
    <mergeCell ref="B443:F443"/>
    <mergeCell ref="G443:K443"/>
    <mergeCell ref="B444:F444"/>
    <mergeCell ref="G444:K444"/>
    <mergeCell ref="B437:D437"/>
    <mergeCell ref="B438:K438"/>
    <mergeCell ref="C439:K439"/>
    <mergeCell ref="B440:C440"/>
    <mergeCell ref="D440:K440"/>
    <mergeCell ref="B441:D441"/>
    <mergeCell ref="E441:K441"/>
    <mergeCell ref="B434:F434"/>
    <mergeCell ref="G434:K434"/>
    <mergeCell ref="B435:F435"/>
    <mergeCell ref="G435:K435"/>
    <mergeCell ref="B436:F436"/>
    <mergeCell ref="G436:K436"/>
    <mergeCell ref="B431:C431"/>
    <mergeCell ref="D431:K431"/>
    <mergeCell ref="B432:D432"/>
    <mergeCell ref="E432:K432"/>
    <mergeCell ref="B433:E433"/>
    <mergeCell ref="F433:K433"/>
    <mergeCell ref="B427:E427"/>
    <mergeCell ref="F427:K427"/>
    <mergeCell ref="B428:F428"/>
    <mergeCell ref="G428:K428"/>
    <mergeCell ref="B429:F429"/>
    <mergeCell ref="C430:K430"/>
    <mergeCell ref="B423:F423"/>
    <mergeCell ref="C424:K424"/>
    <mergeCell ref="B425:C425"/>
    <mergeCell ref="D425:K425"/>
    <mergeCell ref="B426:D426"/>
    <mergeCell ref="E426:K426"/>
    <mergeCell ref="B420:E420"/>
    <mergeCell ref="F420:K420"/>
    <mergeCell ref="B421:F421"/>
    <mergeCell ref="G421:K421"/>
    <mergeCell ref="B422:F422"/>
    <mergeCell ref="G422:K422"/>
    <mergeCell ref="B416:F416"/>
    <mergeCell ref="C417:K417"/>
    <mergeCell ref="B418:C418"/>
    <mergeCell ref="D418:K418"/>
    <mergeCell ref="B419:D419"/>
    <mergeCell ref="E419:K419"/>
    <mergeCell ref="B413:D413"/>
    <mergeCell ref="E413:K413"/>
    <mergeCell ref="B414:E414"/>
    <mergeCell ref="F414:K414"/>
    <mergeCell ref="B415:F415"/>
    <mergeCell ref="G415:K415"/>
    <mergeCell ref="B409:F409"/>
    <mergeCell ref="G409:K409"/>
    <mergeCell ref="B410:F410"/>
    <mergeCell ref="C411:K411"/>
    <mergeCell ref="B412:C412"/>
    <mergeCell ref="D412:K412"/>
    <mergeCell ref="B405:F405"/>
    <mergeCell ref="G405:K405"/>
    <mergeCell ref="B406:F406"/>
    <mergeCell ref="G406:K406"/>
    <mergeCell ref="B407:F407"/>
    <mergeCell ref="B408:E408"/>
    <mergeCell ref="F408:K408"/>
    <mergeCell ref="B402:F402"/>
    <mergeCell ref="G402:K402"/>
    <mergeCell ref="B403:F403"/>
    <mergeCell ref="G403:K403"/>
    <mergeCell ref="B404:F404"/>
    <mergeCell ref="G404:K404"/>
    <mergeCell ref="B398:F398"/>
    <mergeCell ref="G398:K398"/>
    <mergeCell ref="B399:F399"/>
    <mergeCell ref="B400:E400"/>
    <mergeCell ref="F400:K400"/>
    <mergeCell ref="B401:F401"/>
    <mergeCell ref="G401:K401"/>
    <mergeCell ref="C394:K394"/>
    <mergeCell ref="B395:C395"/>
    <mergeCell ref="D395:K395"/>
    <mergeCell ref="B396:D396"/>
    <mergeCell ref="E396:K396"/>
    <mergeCell ref="B397:E397"/>
    <mergeCell ref="F397:K397"/>
    <mergeCell ref="B390:F390"/>
    <mergeCell ref="B391:E391"/>
    <mergeCell ref="F391:K391"/>
    <mergeCell ref="B392:F392"/>
    <mergeCell ref="G392:K392"/>
    <mergeCell ref="B393:F393"/>
    <mergeCell ref="B387:F387"/>
    <mergeCell ref="G387:K387"/>
    <mergeCell ref="B388:F388"/>
    <mergeCell ref="G388:K388"/>
    <mergeCell ref="B389:F389"/>
    <mergeCell ref="G389:K389"/>
    <mergeCell ref="B383:F383"/>
    <mergeCell ref="G383:K383"/>
    <mergeCell ref="B384:F384"/>
    <mergeCell ref="B385:E385"/>
    <mergeCell ref="F385:K385"/>
    <mergeCell ref="B386:F386"/>
    <mergeCell ref="G386:K386"/>
    <mergeCell ref="B379:F379"/>
    <mergeCell ref="G379:K379"/>
    <mergeCell ref="B380:F380"/>
    <mergeCell ref="G380:K380"/>
    <mergeCell ref="B381:F381"/>
    <mergeCell ref="B382:E382"/>
    <mergeCell ref="F382:K382"/>
    <mergeCell ref="B376:C376"/>
    <mergeCell ref="D376:K376"/>
    <mergeCell ref="B377:D377"/>
    <mergeCell ref="E377:K377"/>
    <mergeCell ref="B378:E378"/>
    <mergeCell ref="F378:K378"/>
    <mergeCell ref="B372:E372"/>
    <mergeCell ref="F372:K372"/>
    <mergeCell ref="B373:F373"/>
    <mergeCell ref="G373:K373"/>
    <mergeCell ref="B374:F374"/>
    <mergeCell ref="C375:K375"/>
    <mergeCell ref="B368:F368"/>
    <mergeCell ref="C369:K369"/>
    <mergeCell ref="B370:C370"/>
    <mergeCell ref="D370:K370"/>
    <mergeCell ref="B371:D371"/>
    <mergeCell ref="E371:K371"/>
    <mergeCell ref="B364:F364"/>
    <mergeCell ref="G364:K364"/>
    <mergeCell ref="B365:F365"/>
    <mergeCell ref="B366:E366"/>
    <mergeCell ref="F366:K366"/>
    <mergeCell ref="B367:F367"/>
    <mergeCell ref="G367:K367"/>
    <mergeCell ref="B360:E360"/>
    <mergeCell ref="F360:K360"/>
    <mergeCell ref="B361:F361"/>
    <mergeCell ref="G361:K361"/>
    <mergeCell ref="B362:F362"/>
    <mergeCell ref="B363:E363"/>
    <mergeCell ref="F363:K363"/>
    <mergeCell ref="B356:F356"/>
    <mergeCell ref="B357:E357"/>
    <mergeCell ref="F357:K357"/>
    <mergeCell ref="B358:F358"/>
    <mergeCell ref="G358:K358"/>
    <mergeCell ref="B359:F359"/>
    <mergeCell ref="B353:F353"/>
    <mergeCell ref="G353:K353"/>
    <mergeCell ref="B354:F354"/>
    <mergeCell ref="G354:K354"/>
    <mergeCell ref="B355:F355"/>
    <mergeCell ref="G355:K355"/>
    <mergeCell ref="B350:F350"/>
    <mergeCell ref="G350:K350"/>
    <mergeCell ref="B351:F351"/>
    <mergeCell ref="G351:K351"/>
    <mergeCell ref="B352:F352"/>
    <mergeCell ref="G352:K352"/>
    <mergeCell ref="B347:F347"/>
    <mergeCell ref="G347:K347"/>
    <mergeCell ref="B348:F348"/>
    <mergeCell ref="G348:K348"/>
    <mergeCell ref="B349:F349"/>
    <mergeCell ref="G349:K349"/>
    <mergeCell ref="B344:E344"/>
    <mergeCell ref="F344:K344"/>
    <mergeCell ref="B345:F345"/>
    <mergeCell ref="G345:K345"/>
    <mergeCell ref="B346:F346"/>
    <mergeCell ref="G346:K346"/>
    <mergeCell ref="B340:F340"/>
    <mergeCell ref="C341:K341"/>
    <mergeCell ref="B342:C342"/>
    <mergeCell ref="D342:K342"/>
    <mergeCell ref="B343:D343"/>
    <mergeCell ref="E343:K343"/>
    <mergeCell ref="B336:F336"/>
    <mergeCell ref="G336:K336"/>
    <mergeCell ref="B337:F337"/>
    <mergeCell ref="B338:E338"/>
    <mergeCell ref="F338:K338"/>
    <mergeCell ref="B339:F339"/>
    <mergeCell ref="G339:K339"/>
    <mergeCell ref="B333:F333"/>
    <mergeCell ref="G333:K333"/>
    <mergeCell ref="B334:F334"/>
    <mergeCell ref="G334:K334"/>
    <mergeCell ref="B335:F335"/>
    <mergeCell ref="G335:K335"/>
    <mergeCell ref="B330:F330"/>
    <mergeCell ref="G330:K330"/>
    <mergeCell ref="B331:F331"/>
    <mergeCell ref="G331:K331"/>
    <mergeCell ref="B332:F332"/>
    <mergeCell ref="G332:K332"/>
    <mergeCell ref="B327:F327"/>
    <mergeCell ref="G327:K327"/>
    <mergeCell ref="B328:F328"/>
    <mergeCell ref="G328:K328"/>
    <mergeCell ref="B329:F329"/>
    <mergeCell ref="G329:K329"/>
    <mergeCell ref="B324:F324"/>
    <mergeCell ref="G324:K324"/>
    <mergeCell ref="B325:F325"/>
    <mergeCell ref="G325:K325"/>
    <mergeCell ref="B326:F326"/>
    <mergeCell ref="G326:K326"/>
    <mergeCell ref="B321:F321"/>
    <mergeCell ref="G321:K321"/>
    <mergeCell ref="B322:F322"/>
    <mergeCell ref="G322:K322"/>
    <mergeCell ref="B323:F323"/>
    <mergeCell ref="G323:K323"/>
    <mergeCell ref="B317:F317"/>
    <mergeCell ref="B318:E318"/>
    <mergeCell ref="F318:K318"/>
    <mergeCell ref="B319:F319"/>
    <mergeCell ref="G319:K319"/>
    <mergeCell ref="B320:F320"/>
    <mergeCell ref="G320:K320"/>
    <mergeCell ref="B314:F314"/>
    <mergeCell ref="G314:K314"/>
    <mergeCell ref="B315:F315"/>
    <mergeCell ref="G315:K315"/>
    <mergeCell ref="B316:F316"/>
    <mergeCell ref="G316:K316"/>
    <mergeCell ref="B311:F311"/>
    <mergeCell ref="G311:K311"/>
    <mergeCell ref="B312:F312"/>
    <mergeCell ref="G312:K312"/>
    <mergeCell ref="B313:F313"/>
    <mergeCell ref="G313:K313"/>
    <mergeCell ref="B307:F307"/>
    <mergeCell ref="G307:K307"/>
    <mergeCell ref="B308:F308"/>
    <mergeCell ref="G308:K308"/>
    <mergeCell ref="B309:F309"/>
    <mergeCell ref="B310:E310"/>
    <mergeCell ref="F310:K310"/>
    <mergeCell ref="B304:F304"/>
    <mergeCell ref="G304:K304"/>
    <mergeCell ref="B305:F305"/>
    <mergeCell ref="G305:K305"/>
    <mergeCell ref="B306:F306"/>
    <mergeCell ref="G306:K306"/>
    <mergeCell ref="B300:F300"/>
    <mergeCell ref="G300:K300"/>
    <mergeCell ref="B301:F301"/>
    <mergeCell ref="B302:E302"/>
    <mergeCell ref="F302:K302"/>
    <mergeCell ref="B303:F303"/>
    <mergeCell ref="G303:K303"/>
    <mergeCell ref="B296:F296"/>
    <mergeCell ref="G296:K296"/>
    <mergeCell ref="B297:F297"/>
    <mergeCell ref="B298:E298"/>
    <mergeCell ref="F298:K298"/>
    <mergeCell ref="B299:F299"/>
    <mergeCell ref="G299:K299"/>
    <mergeCell ref="B293:F293"/>
    <mergeCell ref="G293:K293"/>
    <mergeCell ref="B294:F294"/>
    <mergeCell ref="G294:K294"/>
    <mergeCell ref="B295:F295"/>
    <mergeCell ref="G295:K295"/>
    <mergeCell ref="B289:E289"/>
    <mergeCell ref="F289:K289"/>
    <mergeCell ref="B290:F290"/>
    <mergeCell ref="G290:K290"/>
    <mergeCell ref="B291:F291"/>
    <mergeCell ref="B292:E292"/>
    <mergeCell ref="F292:K292"/>
    <mergeCell ref="B285:F285"/>
    <mergeCell ref="C286:K286"/>
    <mergeCell ref="B287:C287"/>
    <mergeCell ref="D287:K287"/>
    <mergeCell ref="B288:D288"/>
    <mergeCell ref="E288:K288"/>
    <mergeCell ref="B282:F282"/>
    <mergeCell ref="G282:K282"/>
    <mergeCell ref="B283:F283"/>
    <mergeCell ref="G283:K283"/>
    <mergeCell ref="B284:F284"/>
    <mergeCell ref="G284:K284"/>
    <mergeCell ref="B279:F279"/>
    <mergeCell ref="G279:K279"/>
    <mergeCell ref="B280:F280"/>
    <mergeCell ref="G280:K280"/>
    <mergeCell ref="B281:F281"/>
    <mergeCell ref="G281:K281"/>
    <mergeCell ref="B276:F276"/>
    <mergeCell ref="G276:K276"/>
    <mergeCell ref="B277:F277"/>
    <mergeCell ref="G277:K277"/>
    <mergeCell ref="B278:F278"/>
    <mergeCell ref="G278:K278"/>
    <mergeCell ref="B272:D272"/>
    <mergeCell ref="B273:C273"/>
    <mergeCell ref="D273:K273"/>
    <mergeCell ref="B274:D274"/>
    <mergeCell ref="E274:K274"/>
    <mergeCell ref="B275:E275"/>
    <mergeCell ref="F275:K275"/>
    <mergeCell ref="B269:F269"/>
    <mergeCell ref="G269:K269"/>
    <mergeCell ref="B270:F270"/>
    <mergeCell ref="G270:K270"/>
    <mergeCell ref="B271:F271"/>
    <mergeCell ref="G271:K271"/>
    <mergeCell ref="B265:F265"/>
    <mergeCell ref="G265:K265"/>
    <mergeCell ref="B266:F266"/>
    <mergeCell ref="B267:D267"/>
    <mergeCell ref="E267:K267"/>
    <mergeCell ref="B268:E268"/>
    <mergeCell ref="F268:K268"/>
    <mergeCell ref="B262:F262"/>
    <mergeCell ref="G262:K262"/>
    <mergeCell ref="B263:F263"/>
    <mergeCell ref="G263:K263"/>
    <mergeCell ref="B264:F264"/>
    <mergeCell ref="G264:K264"/>
    <mergeCell ref="B259:F259"/>
    <mergeCell ref="G259:K259"/>
    <mergeCell ref="B260:F260"/>
    <mergeCell ref="G260:K260"/>
    <mergeCell ref="B261:F261"/>
    <mergeCell ref="G261:K261"/>
    <mergeCell ref="B256:F256"/>
    <mergeCell ref="G256:K256"/>
    <mergeCell ref="B257:F257"/>
    <mergeCell ref="G257:K257"/>
    <mergeCell ref="B258:F258"/>
    <mergeCell ref="G258:K258"/>
    <mergeCell ref="B253:F253"/>
    <mergeCell ref="G253:K253"/>
    <mergeCell ref="B254:F254"/>
    <mergeCell ref="G254:K254"/>
    <mergeCell ref="B255:F255"/>
    <mergeCell ref="G255:K255"/>
    <mergeCell ref="B249:F249"/>
    <mergeCell ref="B250:E250"/>
    <mergeCell ref="F250:K250"/>
    <mergeCell ref="B251:F251"/>
    <mergeCell ref="G251:K251"/>
    <mergeCell ref="B252:F252"/>
    <mergeCell ref="G252:K252"/>
    <mergeCell ref="B246:F246"/>
    <mergeCell ref="G246:K246"/>
    <mergeCell ref="B247:F247"/>
    <mergeCell ref="G247:K247"/>
    <mergeCell ref="B248:F248"/>
    <mergeCell ref="G248:K248"/>
    <mergeCell ref="B243:F243"/>
    <mergeCell ref="G243:K243"/>
    <mergeCell ref="B244:F244"/>
    <mergeCell ref="G244:K244"/>
    <mergeCell ref="B245:F245"/>
    <mergeCell ref="G245:K245"/>
    <mergeCell ref="B240:F240"/>
    <mergeCell ref="G240:K240"/>
    <mergeCell ref="B241:F241"/>
    <mergeCell ref="G241:K241"/>
    <mergeCell ref="B242:F242"/>
    <mergeCell ref="G242:K242"/>
    <mergeCell ref="B237:E237"/>
    <mergeCell ref="F237:K237"/>
    <mergeCell ref="B238:F238"/>
    <mergeCell ref="G238:K238"/>
    <mergeCell ref="B239:F239"/>
    <mergeCell ref="G239:K239"/>
    <mergeCell ref="B233:F233"/>
    <mergeCell ref="G233:K233"/>
    <mergeCell ref="B234:F234"/>
    <mergeCell ref="G234:K234"/>
    <mergeCell ref="B235:F235"/>
    <mergeCell ref="B236:D236"/>
    <mergeCell ref="E236:K236"/>
    <mergeCell ref="B230:F230"/>
    <mergeCell ref="G230:K230"/>
    <mergeCell ref="B231:F231"/>
    <mergeCell ref="G231:K231"/>
    <mergeCell ref="B232:F232"/>
    <mergeCell ref="G232:K232"/>
    <mergeCell ref="B226:F226"/>
    <mergeCell ref="B227:E227"/>
    <mergeCell ref="F227:K227"/>
    <mergeCell ref="B228:F228"/>
    <mergeCell ref="G228:K228"/>
    <mergeCell ref="B229:F229"/>
    <mergeCell ref="G229:K229"/>
    <mergeCell ref="B223:F223"/>
    <mergeCell ref="G223:K223"/>
    <mergeCell ref="B224:F224"/>
    <mergeCell ref="G224:K224"/>
    <mergeCell ref="B225:F225"/>
    <mergeCell ref="G225:K225"/>
    <mergeCell ref="B220:F220"/>
    <mergeCell ref="G220:K220"/>
    <mergeCell ref="B221:F221"/>
    <mergeCell ref="G221:K221"/>
    <mergeCell ref="B222:F222"/>
    <mergeCell ref="G222:K222"/>
    <mergeCell ref="B217:F217"/>
    <mergeCell ref="G217:K217"/>
    <mergeCell ref="B218:F218"/>
    <mergeCell ref="G218:K218"/>
    <mergeCell ref="B219:F219"/>
    <mergeCell ref="G219:K219"/>
    <mergeCell ref="C213:K213"/>
    <mergeCell ref="B214:C214"/>
    <mergeCell ref="D214:K214"/>
    <mergeCell ref="B215:D215"/>
    <mergeCell ref="E215:K215"/>
    <mergeCell ref="B216:E216"/>
    <mergeCell ref="F216:K216"/>
    <mergeCell ref="B209:F209"/>
    <mergeCell ref="G209:K209"/>
    <mergeCell ref="B210:F210"/>
    <mergeCell ref="G210:K210"/>
    <mergeCell ref="B211:C211"/>
    <mergeCell ref="B212:K212"/>
    <mergeCell ref="B206:F206"/>
    <mergeCell ref="G206:K206"/>
    <mergeCell ref="B207:F207"/>
    <mergeCell ref="G207:K207"/>
    <mergeCell ref="B208:F208"/>
    <mergeCell ref="G208:K208"/>
    <mergeCell ref="B202:F202"/>
    <mergeCell ref="B203:C203"/>
    <mergeCell ref="D203:K203"/>
    <mergeCell ref="B204:D204"/>
    <mergeCell ref="E204:K204"/>
    <mergeCell ref="B205:E205"/>
    <mergeCell ref="F205:K205"/>
    <mergeCell ref="B198:F198"/>
    <mergeCell ref="B199:D199"/>
    <mergeCell ref="E199:K199"/>
    <mergeCell ref="B200:E200"/>
    <mergeCell ref="F200:K200"/>
    <mergeCell ref="B201:F201"/>
    <mergeCell ref="G201:K201"/>
    <mergeCell ref="B194:F194"/>
    <mergeCell ref="B195:D195"/>
    <mergeCell ref="E195:K195"/>
    <mergeCell ref="B196:E196"/>
    <mergeCell ref="F196:K196"/>
    <mergeCell ref="B197:F197"/>
    <mergeCell ref="G197:K197"/>
    <mergeCell ref="B191:F191"/>
    <mergeCell ref="G191:K191"/>
    <mergeCell ref="B192:F192"/>
    <mergeCell ref="G192:K192"/>
    <mergeCell ref="B193:F193"/>
    <mergeCell ref="G193:K193"/>
    <mergeCell ref="B188:E188"/>
    <mergeCell ref="F188:K188"/>
    <mergeCell ref="B189:F189"/>
    <mergeCell ref="G189:K189"/>
    <mergeCell ref="B190:F190"/>
    <mergeCell ref="G190:K190"/>
    <mergeCell ref="B184:C184"/>
    <mergeCell ref="C185:K185"/>
    <mergeCell ref="B186:C186"/>
    <mergeCell ref="D186:K186"/>
    <mergeCell ref="B187:D187"/>
    <mergeCell ref="E187:K187"/>
    <mergeCell ref="B181:D181"/>
    <mergeCell ref="E181:K181"/>
    <mergeCell ref="B182:E182"/>
    <mergeCell ref="F182:K182"/>
    <mergeCell ref="B183:F183"/>
    <mergeCell ref="G183:K183"/>
    <mergeCell ref="B177:E177"/>
    <mergeCell ref="F177:K177"/>
    <mergeCell ref="B178:F178"/>
    <mergeCell ref="G178:K178"/>
    <mergeCell ref="B179:F179"/>
    <mergeCell ref="B180:C180"/>
    <mergeCell ref="D180:K180"/>
    <mergeCell ref="B173:F173"/>
    <mergeCell ref="G173:K173"/>
    <mergeCell ref="B174:F174"/>
    <mergeCell ref="G174:K174"/>
    <mergeCell ref="B175:F175"/>
    <mergeCell ref="B176:D176"/>
    <mergeCell ref="E176:K176"/>
    <mergeCell ref="B169:F169"/>
    <mergeCell ref="G169:K169"/>
    <mergeCell ref="B170:F170"/>
    <mergeCell ref="B171:D171"/>
    <mergeCell ref="E171:K171"/>
    <mergeCell ref="B172:E172"/>
    <mergeCell ref="F172:K172"/>
    <mergeCell ref="B165:F165"/>
    <mergeCell ref="G165:K165"/>
    <mergeCell ref="B166:F166"/>
    <mergeCell ref="B167:E167"/>
    <mergeCell ref="F167:K167"/>
    <mergeCell ref="B168:F168"/>
    <mergeCell ref="G168:K168"/>
    <mergeCell ref="B162:F162"/>
    <mergeCell ref="G162:K162"/>
    <mergeCell ref="B163:F163"/>
    <mergeCell ref="G163:K163"/>
    <mergeCell ref="B164:F164"/>
    <mergeCell ref="G164:K164"/>
    <mergeCell ref="B159:F159"/>
    <mergeCell ref="G159:K159"/>
    <mergeCell ref="B160:F160"/>
    <mergeCell ref="G160:K160"/>
    <mergeCell ref="B161:F161"/>
    <mergeCell ref="G161:K161"/>
    <mergeCell ref="B155:F155"/>
    <mergeCell ref="G155:K155"/>
    <mergeCell ref="B156:F156"/>
    <mergeCell ref="B157:D157"/>
    <mergeCell ref="E157:K157"/>
    <mergeCell ref="B158:E158"/>
    <mergeCell ref="F158:K158"/>
    <mergeCell ref="B152:F152"/>
    <mergeCell ref="G152:K152"/>
    <mergeCell ref="B153:F153"/>
    <mergeCell ref="G153:K153"/>
    <mergeCell ref="B154:F154"/>
    <mergeCell ref="G154:K154"/>
    <mergeCell ref="B148:F148"/>
    <mergeCell ref="G148:K148"/>
    <mergeCell ref="B149:F149"/>
    <mergeCell ref="B150:D150"/>
    <mergeCell ref="E150:K150"/>
    <mergeCell ref="B151:E151"/>
    <mergeCell ref="F151:K151"/>
    <mergeCell ref="B145:F145"/>
    <mergeCell ref="G145:K145"/>
    <mergeCell ref="B146:F146"/>
    <mergeCell ref="G146:K146"/>
    <mergeCell ref="B147:F147"/>
    <mergeCell ref="G147:K147"/>
    <mergeCell ref="B142:D142"/>
    <mergeCell ref="E142:K142"/>
    <mergeCell ref="B143:E143"/>
    <mergeCell ref="F143:K143"/>
    <mergeCell ref="B144:F144"/>
    <mergeCell ref="G144:K144"/>
    <mergeCell ref="B137:F137"/>
    <mergeCell ref="G137:K137"/>
    <mergeCell ref="B138:F138"/>
    <mergeCell ref="B139:K139"/>
    <mergeCell ref="C140:K140"/>
    <mergeCell ref="B141:C141"/>
    <mergeCell ref="D141:K141"/>
    <mergeCell ref="B134:F134"/>
    <mergeCell ref="G134:K134"/>
    <mergeCell ref="B135:F135"/>
    <mergeCell ref="G135:K135"/>
    <mergeCell ref="B136:F136"/>
    <mergeCell ref="G136:K136"/>
    <mergeCell ref="B131:D131"/>
    <mergeCell ref="E131:K131"/>
    <mergeCell ref="B132:E132"/>
    <mergeCell ref="F132:K132"/>
    <mergeCell ref="B133:F133"/>
    <mergeCell ref="G133:K133"/>
    <mergeCell ref="B127:E127"/>
    <mergeCell ref="F127:K127"/>
    <mergeCell ref="B128:F128"/>
    <mergeCell ref="G128:K128"/>
    <mergeCell ref="B129:F129"/>
    <mergeCell ref="B130:C130"/>
    <mergeCell ref="D130:K130"/>
    <mergeCell ref="B123:F123"/>
    <mergeCell ref="G123:K123"/>
    <mergeCell ref="B124:F124"/>
    <mergeCell ref="G124:K124"/>
    <mergeCell ref="B125:F125"/>
    <mergeCell ref="B126:D126"/>
    <mergeCell ref="E126:K126"/>
    <mergeCell ref="B119:F119"/>
    <mergeCell ref="G119:K119"/>
    <mergeCell ref="B120:F120"/>
    <mergeCell ref="B121:E121"/>
    <mergeCell ref="F121:K121"/>
    <mergeCell ref="B122:F122"/>
    <mergeCell ref="G122:K122"/>
    <mergeCell ref="B116:E116"/>
    <mergeCell ref="F116:K116"/>
    <mergeCell ref="B117:F117"/>
    <mergeCell ref="G117:K117"/>
    <mergeCell ref="B118:F118"/>
    <mergeCell ref="G118:K118"/>
    <mergeCell ref="B112:F112"/>
    <mergeCell ref="G112:K112"/>
    <mergeCell ref="B113:F113"/>
    <mergeCell ref="G113:K113"/>
    <mergeCell ref="B114:F114"/>
    <mergeCell ref="B115:D115"/>
    <mergeCell ref="E115:K115"/>
    <mergeCell ref="B109:F109"/>
    <mergeCell ref="G109:K109"/>
    <mergeCell ref="B110:F110"/>
    <mergeCell ref="G110:K110"/>
    <mergeCell ref="B111:F111"/>
    <mergeCell ref="G111:K111"/>
    <mergeCell ref="B106:F106"/>
    <mergeCell ref="G106:K106"/>
    <mergeCell ref="B107:F107"/>
    <mergeCell ref="G107:K107"/>
    <mergeCell ref="B108:F108"/>
    <mergeCell ref="G108:K108"/>
    <mergeCell ref="B103:F103"/>
    <mergeCell ref="G103:K103"/>
    <mergeCell ref="B104:F104"/>
    <mergeCell ref="G104:K104"/>
    <mergeCell ref="B105:F105"/>
    <mergeCell ref="G105:K105"/>
    <mergeCell ref="B100:F100"/>
    <mergeCell ref="G100:K100"/>
    <mergeCell ref="B101:F101"/>
    <mergeCell ref="G101:K101"/>
    <mergeCell ref="B102:F102"/>
    <mergeCell ref="G102:K102"/>
    <mergeCell ref="B97:F97"/>
    <mergeCell ref="G97:K97"/>
    <mergeCell ref="B98:F98"/>
    <mergeCell ref="G98:K98"/>
    <mergeCell ref="B99:F99"/>
    <mergeCell ref="G99:K99"/>
    <mergeCell ref="B94:F94"/>
    <mergeCell ref="G94:K94"/>
    <mergeCell ref="B95:F95"/>
    <mergeCell ref="G95:K95"/>
    <mergeCell ref="B96:F96"/>
    <mergeCell ref="G96:K96"/>
    <mergeCell ref="B91:F91"/>
    <mergeCell ref="G91:K91"/>
    <mergeCell ref="B92:F92"/>
    <mergeCell ref="G92:K92"/>
    <mergeCell ref="B93:F93"/>
    <mergeCell ref="G93:K93"/>
    <mergeCell ref="B87:F87"/>
    <mergeCell ref="B88:D88"/>
    <mergeCell ref="E88:K88"/>
    <mergeCell ref="B89:E89"/>
    <mergeCell ref="F89:K89"/>
    <mergeCell ref="B90:F90"/>
    <mergeCell ref="G90:K90"/>
    <mergeCell ref="B84:F84"/>
    <mergeCell ref="G84:K84"/>
    <mergeCell ref="B85:F85"/>
    <mergeCell ref="G85:K85"/>
    <mergeCell ref="B86:F86"/>
    <mergeCell ref="G86:K86"/>
    <mergeCell ref="B81:F81"/>
    <mergeCell ref="G81:K81"/>
    <mergeCell ref="B82:F82"/>
    <mergeCell ref="G82:K82"/>
    <mergeCell ref="B83:F83"/>
    <mergeCell ref="G83:K83"/>
    <mergeCell ref="B78:F78"/>
    <mergeCell ref="G78:K78"/>
    <mergeCell ref="B79:F79"/>
    <mergeCell ref="G79:K79"/>
    <mergeCell ref="B80:F80"/>
    <mergeCell ref="G80:K80"/>
    <mergeCell ref="B75:F75"/>
    <mergeCell ref="G75:K75"/>
    <mergeCell ref="B76:F76"/>
    <mergeCell ref="G76:K76"/>
    <mergeCell ref="B77:F77"/>
    <mergeCell ref="G77:K77"/>
    <mergeCell ref="B72:F72"/>
    <mergeCell ref="G72:K72"/>
    <mergeCell ref="B73:F73"/>
    <mergeCell ref="G73:K73"/>
    <mergeCell ref="B74:F74"/>
    <mergeCell ref="G74:K74"/>
    <mergeCell ref="B69:F69"/>
    <mergeCell ref="G69:K69"/>
    <mergeCell ref="B70:F70"/>
    <mergeCell ref="G70:K70"/>
    <mergeCell ref="B71:F71"/>
    <mergeCell ref="G71:K71"/>
    <mergeCell ref="B66:F66"/>
    <mergeCell ref="G66:K66"/>
    <mergeCell ref="B67:F67"/>
    <mergeCell ref="G67:K67"/>
    <mergeCell ref="B68:F68"/>
    <mergeCell ref="G68:K68"/>
    <mergeCell ref="B63:F63"/>
    <mergeCell ref="G63:K63"/>
    <mergeCell ref="B64:F64"/>
    <mergeCell ref="G64:K64"/>
    <mergeCell ref="B65:F65"/>
    <mergeCell ref="G65:K65"/>
    <mergeCell ref="B60:E60"/>
    <mergeCell ref="F60:K60"/>
    <mergeCell ref="B61:F61"/>
    <mergeCell ref="G61:K61"/>
    <mergeCell ref="B62:F62"/>
    <mergeCell ref="G62:K62"/>
    <mergeCell ref="B56:F56"/>
    <mergeCell ref="G56:K56"/>
    <mergeCell ref="B57:F57"/>
    <mergeCell ref="B58:C58"/>
    <mergeCell ref="D58:K58"/>
    <mergeCell ref="B59:D59"/>
    <mergeCell ref="E59:K59"/>
    <mergeCell ref="B53:C53"/>
    <mergeCell ref="D53:K53"/>
    <mergeCell ref="B54:D54"/>
    <mergeCell ref="E54:K54"/>
    <mergeCell ref="B55:E55"/>
    <mergeCell ref="F55:K55"/>
    <mergeCell ref="B49:E49"/>
    <mergeCell ref="F49:K49"/>
    <mergeCell ref="B50:F50"/>
    <mergeCell ref="G50:K50"/>
    <mergeCell ref="B51:F51"/>
    <mergeCell ref="C52:K52"/>
    <mergeCell ref="B45:F45"/>
    <mergeCell ref="G45:K45"/>
    <mergeCell ref="B46:F46"/>
    <mergeCell ref="G46:K46"/>
    <mergeCell ref="B47:F47"/>
    <mergeCell ref="B48:D48"/>
    <mergeCell ref="E48:K48"/>
    <mergeCell ref="B41:F41"/>
    <mergeCell ref="B42:D42"/>
    <mergeCell ref="E42:K42"/>
    <mergeCell ref="B43:E43"/>
    <mergeCell ref="F43:K43"/>
    <mergeCell ref="B44:F44"/>
    <mergeCell ref="G44:K44"/>
    <mergeCell ref="B38:F38"/>
    <mergeCell ref="G38:K38"/>
    <mergeCell ref="B39:F39"/>
    <mergeCell ref="G39:K39"/>
    <mergeCell ref="B40:F40"/>
    <mergeCell ref="G40:K40"/>
    <mergeCell ref="B34:F34"/>
    <mergeCell ref="B35:C35"/>
    <mergeCell ref="D35:K35"/>
    <mergeCell ref="B36:D36"/>
    <mergeCell ref="E36:K36"/>
    <mergeCell ref="B37:E37"/>
    <mergeCell ref="F37:K37"/>
    <mergeCell ref="B30:F30"/>
    <mergeCell ref="G30:K30"/>
    <mergeCell ref="B31:F31"/>
    <mergeCell ref="B32:E32"/>
    <mergeCell ref="F32:K32"/>
    <mergeCell ref="B33:F33"/>
    <mergeCell ref="G33:K33"/>
    <mergeCell ref="B26:F26"/>
    <mergeCell ref="G26:K26"/>
    <mergeCell ref="B27:F27"/>
    <mergeCell ref="G27:K27"/>
    <mergeCell ref="B28:F28"/>
    <mergeCell ref="B29:E29"/>
    <mergeCell ref="F29:K29"/>
    <mergeCell ref="B22:F22"/>
    <mergeCell ref="B23:E23"/>
    <mergeCell ref="F23:K23"/>
    <mergeCell ref="B24:F24"/>
    <mergeCell ref="G24:K24"/>
    <mergeCell ref="B25:F25"/>
    <mergeCell ref="G25:K25"/>
    <mergeCell ref="B19:F19"/>
    <mergeCell ref="G19:K19"/>
    <mergeCell ref="B20:F20"/>
    <mergeCell ref="G20:K20"/>
    <mergeCell ref="B21:F21"/>
    <mergeCell ref="G21:K21"/>
    <mergeCell ref="B15:F15"/>
    <mergeCell ref="G15:K15"/>
    <mergeCell ref="B16:F16"/>
    <mergeCell ref="G16:K16"/>
    <mergeCell ref="B17:F17"/>
    <mergeCell ref="B18:E18"/>
    <mergeCell ref="F18:K18"/>
    <mergeCell ref="B11:F11"/>
    <mergeCell ref="B12:E12"/>
    <mergeCell ref="F12:K12"/>
    <mergeCell ref="B13:F13"/>
    <mergeCell ref="G13:K13"/>
    <mergeCell ref="B14:F14"/>
    <mergeCell ref="G14:K14"/>
    <mergeCell ref="B8:E8"/>
    <mergeCell ref="F8:K8"/>
    <mergeCell ref="B9:F9"/>
    <mergeCell ref="G9:K9"/>
    <mergeCell ref="B10:F10"/>
    <mergeCell ref="G10:K10"/>
    <mergeCell ref="B1:K1"/>
    <mergeCell ref="B4:K4"/>
    <mergeCell ref="C5:K5"/>
    <mergeCell ref="B6:C6"/>
    <mergeCell ref="D6:K6"/>
    <mergeCell ref="B7:D7"/>
    <mergeCell ref="E7:K7"/>
  </mergeCells>
  <pageMargins left="0.3611111111111111" right="0.3611111111111111" top="0.3611111111111111" bottom="0.3611111111111111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E5F5B-06C5-4A35-8D18-C06A0FB773F2}">
  <dimension ref="A1:P472"/>
  <sheetViews>
    <sheetView topLeftCell="A401" zoomScale="140" zoomScaleNormal="140" workbookViewId="0">
      <selection activeCell="O183" sqref="O183"/>
    </sheetView>
  </sheetViews>
  <sheetFormatPr defaultRowHeight="14.4" x14ac:dyDescent="0.3"/>
  <cols>
    <col min="1" max="1" width="11.44140625" style="178" bestFit="1" customWidth="1"/>
    <col min="2" max="2" width="2.33203125" style="178" customWidth="1"/>
    <col min="3" max="6" width="1.33203125" style="178" customWidth="1"/>
    <col min="7" max="7" width="0.88671875" style="178" customWidth="1"/>
    <col min="8" max="8" width="15.44140625" style="178" customWidth="1"/>
    <col min="9" max="9" width="0.88671875" style="178" customWidth="1"/>
    <col min="10" max="10" width="12.5546875" style="178" customWidth="1"/>
    <col min="11" max="11" width="4.44140625" style="178" customWidth="1"/>
    <col min="12" max="12" width="12.44140625" style="179" bestFit="1" customWidth="1"/>
    <col min="13" max="14" width="11.44140625" style="179" bestFit="1" customWidth="1"/>
    <col min="15" max="15" width="12.33203125" style="179" bestFit="1" customWidth="1"/>
    <col min="16" max="16" width="10.109375" style="179" bestFit="1" customWidth="1"/>
    <col min="17" max="256" width="9.109375" style="178"/>
    <col min="257" max="257" width="11.44140625" style="178" bestFit="1" customWidth="1"/>
    <col min="258" max="258" width="2.33203125" style="178" customWidth="1"/>
    <col min="259" max="262" width="1.33203125" style="178" customWidth="1"/>
    <col min="263" max="263" width="0.88671875" style="178" customWidth="1"/>
    <col min="264" max="264" width="15.44140625" style="178" customWidth="1"/>
    <col min="265" max="265" width="0.88671875" style="178" customWidth="1"/>
    <col min="266" max="266" width="12.5546875" style="178" customWidth="1"/>
    <col min="267" max="267" width="4.44140625" style="178" customWidth="1"/>
    <col min="268" max="268" width="12.44140625" style="178" bestFit="1" customWidth="1"/>
    <col min="269" max="270" width="11.44140625" style="178" bestFit="1" customWidth="1"/>
    <col min="271" max="271" width="12.33203125" style="178" bestFit="1" customWidth="1"/>
    <col min="272" max="272" width="10.109375" style="178" bestFit="1" customWidth="1"/>
    <col min="273" max="512" width="9.109375" style="178"/>
    <col min="513" max="513" width="11.44140625" style="178" bestFit="1" customWidth="1"/>
    <col min="514" max="514" width="2.33203125" style="178" customWidth="1"/>
    <col min="515" max="518" width="1.33203125" style="178" customWidth="1"/>
    <col min="519" max="519" width="0.88671875" style="178" customWidth="1"/>
    <col min="520" max="520" width="15.44140625" style="178" customWidth="1"/>
    <col min="521" max="521" width="0.88671875" style="178" customWidth="1"/>
    <col min="522" max="522" width="12.5546875" style="178" customWidth="1"/>
    <col min="523" max="523" width="4.44140625" style="178" customWidth="1"/>
    <col min="524" max="524" width="12.44140625" style="178" bestFit="1" customWidth="1"/>
    <col min="525" max="526" width="11.44140625" style="178" bestFit="1" customWidth="1"/>
    <col min="527" max="527" width="12.33203125" style="178" bestFit="1" customWidth="1"/>
    <col min="528" max="528" width="10.109375" style="178" bestFit="1" customWidth="1"/>
    <col min="529" max="768" width="9.109375" style="178"/>
    <col min="769" max="769" width="11.44140625" style="178" bestFit="1" customWidth="1"/>
    <col min="770" max="770" width="2.33203125" style="178" customWidth="1"/>
    <col min="771" max="774" width="1.33203125" style="178" customWidth="1"/>
    <col min="775" max="775" width="0.88671875" style="178" customWidth="1"/>
    <col min="776" max="776" width="15.44140625" style="178" customWidth="1"/>
    <col min="777" max="777" width="0.88671875" style="178" customWidth="1"/>
    <col min="778" max="778" width="12.5546875" style="178" customWidth="1"/>
    <col min="779" max="779" width="4.44140625" style="178" customWidth="1"/>
    <col min="780" max="780" width="12.44140625" style="178" bestFit="1" customWidth="1"/>
    <col min="781" max="782" width="11.44140625" style="178" bestFit="1" customWidth="1"/>
    <col min="783" max="783" width="12.33203125" style="178" bestFit="1" customWidth="1"/>
    <col min="784" max="784" width="10.109375" style="178" bestFit="1" customWidth="1"/>
    <col min="785" max="1024" width="9.109375" style="178"/>
    <col min="1025" max="1025" width="11.44140625" style="178" bestFit="1" customWidth="1"/>
    <col min="1026" max="1026" width="2.33203125" style="178" customWidth="1"/>
    <col min="1027" max="1030" width="1.33203125" style="178" customWidth="1"/>
    <col min="1031" max="1031" width="0.88671875" style="178" customWidth="1"/>
    <col min="1032" max="1032" width="15.44140625" style="178" customWidth="1"/>
    <col min="1033" max="1033" width="0.88671875" style="178" customWidth="1"/>
    <col min="1034" max="1034" width="12.5546875" style="178" customWidth="1"/>
    <col min="1035" max="1035" width="4.44140625" style="178" customWidth="1"/>
    <col min="1036" max="1036" width="12.44140625" style="178" bestFit="1" customWidth="1"/>
    <col min="1037" max="1038" width="11.44140625" style="178" bestFit="1" customWidth="1"/>
    <col min="1039" max="1039" width="12.33203125" style="178" bestFit="1" customWidth="1"/>
    <col min="1040" max="1040" width="10.109375" style="178" bestFit="1" customWidth="1"/>
    <col min="1041" max="1280" width="9.109375" style="178"/>
    <col min="1281" max="1281" width="11.44140625" style="178" bestFit="1" customWidth="1"/>
    <col min="1282" max="1282" width="2.33203125" style="178" customWidth="1"/>
    <col min="1283" max="1286" width="1.33203125" style="178" customWidth="1"/>
    <col min="1287" max="1287" width="0.88671875" style="178" customWidth="1"/>
    <col min="1288" max="1288" width="15.44140625" style="178" customWidth="1"/>
    <col min="1289" max="1289" width="0.88671875" style="178" customWidth="1"/>
    <col min="1290" max="1290" width="12.5546875" style="178" customWidth="1"/>
    <col min="1291" max="1291" width="4.44140625" style="178" customWidth="1"/>
    <col min="1292" max="1292" width="12.44140625" style="178" bestFit="1" customWidth="1"/>
    <col min="1293" max="1294" width="11.44140625" style="178" bestFit="1" customWidth="1"/>
    <col min="1295" max="1295" width="12.33203125" style="178" bestFit="1" customWidth="1"/>
    <col min="1296" max="1296" width="10.109375" style="178" bestFit="1" customWidth="1"/>
    <col min="1297" max="1536" width="9.109375" style="178"/>
    <col min="1537" max="1537" width="11.44140625" style="178" bestFit="1" customWidth="1"/>
    <col min="1538" max="1538" width="2.33203125" style="178" customWidth="1"/>
    <col min="1539" max="1542" width="1.33203125" style="178" customWidth="1"/>
    <col min="1543" max="1543" width="0.88671875" style="178" customWidth="1"/>
    <col min="1544" max="1544" width="15.44140625" style="178" customWidth="1"/>
    <col min="1545" max="1545" width="0.88671875" style="178" customWidth="1"/>
    <col min="1546" max="1546" width="12.5546875" style="178" customWidth="1"/>
    <col min="1547" max="1547" width="4.44140625" style="178" customWidth="1"/>
    <col min="1548" max="1548" width="12.44140625" style="178" bestFit="1" customWidth="1"/>
    <col min="1549" max="1550" width="11.44140625" style="178" bestFit="1" customWidth="1"/>
    <col min="1551" max="1551" width="12.33203125" style="178" bestFit="1" customWidth="1"/>
    <col min="1552" max="1552" width="10.109375" style="178" bestFit="1" customWidth="1"/>
    <col min="1553" max="1792" width="9.109375" style="178"/>
    <col min="1793" max="1793" width="11.44140625" style="178" bestFit="1" customWidth="1"/>
    <col min="1794" max="1794" width="2.33203125" style="178" customWidth="1"/>
    <col min="1795" max="1798" width="1.33203125" style="178" customWidth="1"/>
    <col min="1799" max="1799" width="0.88671875" style="178" customWidth="1"/>
    <col min="1800" max="1800" width="15.44140625" style="178" customWidth="1"/>
    <col min="1801" max="1801" width="0.88671875" style="178" customWidth="1"/>
    <col min="1802" max="1802" width="12.5546875" style="178" customWidth="1"/>
    <col min="1803" max="1803" width="4.44140625" style="178" customWidth="1"/>
    <col min="1804" max="1804" width="12.44140625" style="178" bestFit="1" customWidth="1"/>
    <col min="1805" max="1806" width="11.44140625" style="178" bestFit="1" customWidth="1"/>
    <col min="1807" max="1807" width="12.33203125" style="178" bestFit="1" customWidth="1"/>
    <col min="1808" max="1808" width="10.109375" style="178" bestFit="1" customWidth="1"/>
    <col min="1809" max="2048" width="9.109375" style="178"/>
    <col min="2049" max="2049" width="11.44140625" style="178" bestFit="1" customWidth="1"/>
    <col min="2050" max="2050" width="2.33203125" style="178" customWidth="1"/>
    <col min="2051" max="2054" width="1.33203125" style="178" customWidth="1"/>
    <col min="2055" max="2055" width="0.88671875" style="178" customWidth="1"/>
    <col min="2056" max="2056" width="15.44140625" style="178" customWidth="1"/>
    <col min="2057" max="2057" width="0.88671875" style="178" customWidth="1"/>
    <col min="2058" max="2058" width="12.5546875" style="178" customWidth="1"/>
    <col min="2059" max="2059" width="4.44140625" style="178" customWidth="1"/>
    <col min="2060" max="2060" width="12.44140625" style="178" bestFit="1" customWidth="1"/>
    <col min="2061" max="2062" width="11.44140625" style="178" bestFit="1" customWidth="1"/>
    <col min="2063" max="2063" width="12.33203125" style="178" bestFit="1" customWidth="1"/>
    <col min="2064" max="2064" width="10.109375" style="178" bestFit="1" customWidth="1"/>
    <col min="2065" max="2304" width="9.109375" style="178"/>
    <col min="2305" max="2305" width="11.44140625" style="178" bestFit="1" customWidth="1"/>
    <col min="2306" max="2306" width="2.33203125" style="178" customWidth="1"/>
    <col min="2307" max="2310" width="1.33203125" style="178" customWidth="1"/>
    <col min="2311" max="2311" width="0.88671875" style="178" customWidth="1"/>
    <col min="2312" max="2312" width="15.44140625" style="178" customWidth="1"/>
    <col min="2313" max="2313" width="0.88671875" style="178" customWidth="1"/>
    <col min="2314" max="2314" width="12.5546875" style="178" customWidth="1"/>
    <col min="2315" max="2315" width="4.44140625" style="178" customWidth="1"/>
    <col min="2316" max="2316" width="12.44140625" style="178" bestFit="1" customWidth="1"/>
    <col min="2317" max="2318" width="11.44140625" style="178" bestFit="1" customWidth="1"/>
    <col min="2319" max="2319" width="12.33203125" style="178" bestFit="1" customWidth="1"/>
    <col min="2320" max="2320" width="10.109375" style="178" bestFit="1" customWidth="1"/>
    <col min="2321" max="2560" width="9.109375" style="178"/>
    <col min="2561" max="2561" width="11.44140625" style="178" bestFit="1" customWidth="1"/>
    <col min="2562" max="2562" width="2.33203125" style="178" customWidth="1"/>
    <col min="2563" max="2566" width="1.33203125" style="178" customWidth="1"/>
    <col min="2567" max="2567" width="0.88671875" style="178" customWidth="1"/>
    <col min="2568" max="2568" width="15.44140625" style="178" customWidth="1"/>
    <col min="2569" max="2569" width="0.88671875" style="178" customWidth="1"/>
    <col min="2570" max="2570" width="12.5546875" style="178" customWidth="1"/>
    <col min="2571" max="2571" width="4.44140625" style="178" customWidth="1"/>
    <col min="2572" max="2572" width="12.44140625" style="178" bestFit="1" customWidth="1"/>
    <col min="2573" max="2574" width="11.44140625" style="178" bestFit="1" customWidth="1"/>
    <col min="2575" max="2575" width="12.33203125" style="178" bestFit="1" customWidth="1"/>
    <col min="2576" max="2576" width="10.109375" style="178" bestFit="1" customWidth="1"/>
    <col min="2577" max="2816" width="9.109375" style="178"/>
    <col min="2817" max="2817" width="11.44140625" style="178" bestFit="1" customWidth="1"/>
    <col min="2818" max="2818" width="2.33203125" style="178" customWidth="1"/>
    <col min="2819" max="2822" width="1.33203125" style="178" customWidth="1"/>
    <col min="2823" max="2823" width="0.88671875" style="178" customWidth="1"/>
    <col min="2824" max="2824" width="15.44140625" style="178" customWidth="1"/>
    <col min="2825" max="2825" width="0.88671875" style="178" customWidth="1"/>
    <col min="2826" max="2826" width="12.5546875" style="178" customWidth="1"/>
    <col min="2827" max="2827" width="4.44140625" style="178" customWidth="1"/>
    <col min="2828" max="2828" width="12.44140625" style="178" bestFit="1" customWidth="1"/>
    <col min="2829" max="2830" width="11.44140625" style="178" bestFit="1" customWidth="1"/>
    <col min="2831" max="2831" width="12.33203125" style="178" bestFit="1" customWidth="1"/>
    <col min="2832" max="2832" width="10.109375" style="178" bestFit="1" customWidth="1"/>
    <col min="2833" max="3072" width="9.109375" style="178"/>
    <col min="3073" max="3073" width="11.44140625" style="178" bestFit="1" customWidth="1"/>
    <col min="3074" max="3074" width="2.33203125" style="178" customWidth="1"/>
    <col min="3075" max="3078" width="1.33203125" style="178" customWidth="1"/>
    <col min="3079" max="3079" width="0.88671875" style="178" customWidth="1"/>
    <col min="3080" max="3080" width="15.44140625" style="178" customWidth="1"/>
    <col min="3081" max="3081" width="0.88671875" style="178" customWidth="1"/>
    <col min="3082" max="3082" width="12.5546875" style="178" customWidth="1"/>
    <col min="3083" max="3083" width="4.44140625" style="178" customWidth="1"/>
    <col min="3084" max="3084" width="12.44140625" style="178" bestFit="1" customWidth="1"/>
    <col min="3085" max="3086" width="11.44140625" style="178" bestFit="1" customWidth="1"/>
    <col min="3087" max="3087" width="12.33203125" style="178" bestFit="1" customWidth="1"/>
    <col min="3088" max="3088" width="10.109375" style="178" bestFit="1" customWidth="1"/>
    <col min="3089" max="3328" width="9.109375" style="178"/>
    <col min="3329" max="3329" width="11.44140625" style="178" bestFit="1" customWidth="1"/>
    <col min="3330" max="3330" width="2.33203125" style="178" customWidth="1"/>
    <col min="3331" max="3334" width="1.33203125" style="178" customWidth="1"/>
    <col min="3335" max="3335" width="0.88671875" style="178" customWidth="1"/>
    <col min="3336" max="3336" width="15.44140625" style="178" customWidth="1"/>
    <col min="3337" max="3337" width="0.88671875" style="178" customWidth="1"/>
    <col min="3338" max="3338" width="12.5546875" style="178" customWidth="1"/>
    <col min="3339" max="3339" width="4.44140625" style="178" customWidth="1"/>
    <col min="3340" max="3340" width="12.44140625" style="178" bestFit="1" customWidth="1"/>
    <col min="3341" max="3342" width="11.44140625" style="178" bestFit="1" customWidth="1"/>
    <col min="3343" max="3343" width="12.33203125" style="178" bestFit="1" customWidth="1"/>
    <col min="3344" max="3344" width="10.109375" style="178" bestFit="1" customWidth="1"/>
    <col min="3345" max="3584" width="9.109375" style="178"/>
    <col min="3585" max="3585" width="11.44140625" style="178" bestFit="1" customWidth="1"/>
    <col min="3586" max="3586" width="2.33203125" style="178" customWidth="1"/>
    <col min="3587" max="3590" width="1.33203125" style="178" customWidth="1"/>
    <col min="3591" max="3591" width="0.88671875" style="178" customWidth="1"/>
    <col min="3592" max="3592" width="15.44140625" style="178" customWidth="1"/>
    <col min="3593" max="3593" width="0.88671875" style="178" customWidth="1"/>
    <col min="3594" max="3594" width="12.5546875" style="178" customWidth="1"/>
    <col min="3595" max="3595" width="4.44140625" style="178" customWidth="1"/>
    <col min="3596" max="3596" width="12.44140625" style="178" bestFit="1" customWidth="1"/>
    <col min="3597" max="3598" width="11.44140625" style="178" bestFit="1" customWidth="1"/>
    <col min="3599" max="3599" width="12.33203125" style="178" bestFit="1" customWidth="1"/>
    <col min="3600" max="3600" width="10.109375" style="178" bestFit="1" customWidth="1"/>
    <col min="3601" max="3840" width="9.109375" style="178"/>
    <col min="3841" max="3841" width="11.44140625" style="178" bestFit="1" customWidth="1"/>
    <col min="3842" max="3842" width="2.33203125" style="178" customWidth="1"/>
    <col min="3843" max="3846" width="1.33203125" style="178" customWidth="1"/>
    <col min="3847" max="3847" width="0.88671875" style="178" customWidth="1"/>
    <col min="3848" max="3848" width="15.44140625" style="178" customWidth="1"/>
    <col min="3849" max="3849" width="0.88671875" style="178" customWidth="1"/>
    <col min="3850" max="3850" width="12.5546875" style="178" customWidth="1"/>
    <col min="3851" max="3851" width="4.44140625" style="178" customWidth="1"/>
    <col min="3852" max="3852" width="12.44140625" style="178" bestFit="1" customWidth="1"/>
    <col min="3853" max="3854" width="11.44140625" style="178" bestFit="1" customWidth="1"/>
    <col min="3855" max="3855" width="12.33203125" style="178" bestFit="1" customWidth="1"/>
    <col min="3856" max="3856" width="10.109375" style="178" bestFit="1" customWidth="1"/>
    <col min="3857" max="4096" width="9.109375" style="178"/>
    <col min="4097" max="4097" width="11.44140625" style="178" bestFit="1" customWidth="1"/>
    <col min="4098" max="4098" width="2.33203125" style="178" customWidth="1"/>
    <col min="4099" max="4102" width="1.33203125" style="178" customWidth="1"/>
    <col min="4103" max="4103" width="0.88671875" style="178" customWidth="1"/>
    <col min="4104" max="4104" width="15.44140625" style="178" customWidth="1"/>
    <col min="4105" max="4105" width="0.88671875" style="178" customWidth="1"/>
    <col min="4106" max="4106" width="12.5546875" style="178" customWidth="1"/>
    <col min="4107" max="4107" width="4.44140625" style="178" customWidth="1"/>
    <col min="4108" max="4108" width="12.44140625" style="178" bestFit="1" customWidth="1"/>
    <col min="4109" max="4110" width="11.44140625" style="178" bestFit="1" customWidth="1"/>
    <col min="4111" max="4111" width="12.33203125" style="178" bestFit="1" customWidth="1"/>
    <col min="4112" max="4112" width="10.109375" style="178" bestFit="1" customWidth="1"/>
    <col min="4113" max="4352" width="9.109375" style="178"/>
    <col min="4353" max="4353" width="11.44140625" style="178" bestFit="1" customWidth="1"/>
    <col min="4354" max="4354" width="2.33203125" style="178" customWidth="1"/>
    <col min="4355" max="4358" width="1.33203125" style="178" customWidth="1"/>
    <col min="4359" max="4359" width="0.88671875" style="178" customWidth="1"/>
    <col min="4360" max="4360" width="15.44140625" style="178" customWidth="1"/>
    <col min="4361" max="4361" width="0.88671875" style="178" customWidth="1"/>
    <col min="4362" max="4362" width="12.5546875" style="178" customWidth="1"/>
    <col min="4363" max="4363" width="4.44140625" style="178" customWidth="1"/>
    <col min="4364" max="4364" width="12.44140625" style="178" bestFit="1" customWidth="1"/>
    <col min="4365" max="4366" width="11.44140625" style="178" bestFit="1" customWidth="1"/>
    <col min="4367" max="4367" width="12.33203125" style="178" bestFit="1" customWidth="1"/>
    <col min="4368" max="4368" width="10.109375" style="178" bestFit="1" customWidth="1"/>
    <col min="4369" max="4608" width="9.109375" style="178"/>
    <col min="4609" max="4609" width="11.44140625" style="178" bestFit="1" customWidth="1"/>
    <col min="4610" max="4610" width="2.33203125" style="178" customWidth="1"/>
    <col min="4611" max="4614" width="1.33203125" style="178" customWidth="1"/>
    <col min="4615" max="4615" width="0.88671875" style="178" customWidth="1"/>
    <col min="4616" max="4616" width="15.44140625" style="178" customWidth="1"/>
    <col min="4617" max="4617" width="0.88671875" style="178" customWidth="1"/>
    <col min="4618" max="4618" width="12.5546875" style="178" customWidth="1"/>
    <col min="4619" max="4619" width="4.44140625" style="178" customWidth="1"/>
    <col min="4620" max="4620" width="12.44140625" style="178" bestFit="1" customWidth="1"/>
    <col min="4621" max="4622" width="11.44140625" style="178" bestFit="1" customWidth="1"/>
    <col min="4623" max="4623" width="12.33203125" style="178" bestFit="1" customWidth="1"/>
    <col min="4624" max="4624" width="10.109375" style="178" bestFit="1" customWidth="1"/>
    <col min="4625" max="4864" width="9.109375" style="178"/>
    <col min="4865" max="4865" width="11.44140625" style="178" bestFit="1" customWidth="1"/>
    <col min="4866" max="4866" width="2.33203125" style="178" customWidth="1"/>
    <col min="4867" max="4870" width="1.33203125" style="178" customWidth="1"/>
    <col min="4871" max="4871" width="0.88671875" style="178" customWidth="1"/>
    <col min="4872" max="4872" width="15.44140625" style="178" customWidth="1"/>
    <col min="4873" max="4873" width="0.88671875" style="178" customWidth="1"/>
    <col min="4874" max="4874" width="12.5546875" style="178" customWidth="1"/>
    <col min="4875" max="4875" width="4.44140625" style="178" customWidth="1"/>
    <col min="4876" max="4876" width="12.44140625" style="178" bestFit="1" customWidth="1"/>
    <col min="4877" max="4878" width="11.44140625" style="178" bestFit="1" customWidth="1"/>
    <col min="4879" max="4879" width="12.33203125" style="178" bestFit="1" customWidth="1"/>
    <col min="4880" max="4880" width="10.109375" style="178" bestFit="1" customWidth="1"/>
    <col min="4881" max="5120" width="9.109375" style="178"/>
    <col min="5121" max="5121" width="11.44140625" style="178" bestFit="1" customWidth="1"/>
    <col min="5122" max="5122" width="2.33203125" style="178" customWidth="1"/>
    <col min="5123" max="5126" width="1.33203125" style="178" customWidth="1"/>
    <col min="5127" max="5127" width="0.88671875" style="178" customWidth="1"/>
    <col min="5128" max="5128" width="15.44140625" style="178" customWidth="1"/>
    <col min="5129" max="5129" width="0.88671875" style="178" customWidth="1"/>
    <col min="5130" max="5130" width="12.5546875" style="178" customWidth="1"/>
    <col min="5131" max="5131" width="4.44140625" style="178" customWidth="1"/>
    <col min="5132" max="5132" width="12.44140625" style="178" bestFit="1" customWidth="1"/>
    <col min="5133" max="5134" width="11.44140625" style="178" bestFit="1" customWidth="1"/>
    <col min="5135" max="5135" width="12.33203125" style="178" bestFit="1" customWidth="1"/>
    <col min="5136" max="5136" width="10.109375" style="178" bestFit="1" customWidth="1"/>
    <col min="5137" max="5376" width="9.109375" style="178"/>
    <col min="5377" max="5377" width="11.44140625" style="178" bestFit="1" customWidth="1"/>
    <col min="5378" max="5378" width="2.33203125" style="178" customWidth="1"/>
    <col min="5379" max="5382" width="1.33203125" style="178" customWidth="1"/>
    <col min="5383" max="5383" width="0.88671875" style="178" customWidth="1"/>
    <col min="5384" max="5384" width="15.44140625" style="178" customWidth="1"/>
    <col min="5385" max="5385" width="0.88671875" style="178" customWidth="1"/>
    <col min="5386" max="5386" width="12.5546875" style="178" customWidth="1"/>
    <col min="5387" max="5387" width="4.44140625" style="178" customWidth="1"/>
    <col min="5388" max="5388" width="12.44140625" style="178" bestFit="1" customWidth="1"/>
    <col min="5389" max="5390" width="11.44140625" style="178" bestFit="1" customWidth="1"/>
    <col min="5391" max="5391" width="12.33203125" style="178" bestFit="1" customWidth="1"/>
    <col min="5392" max="5392" width="10.109375" style="178" bestFit="1" customWidth="1"/>
    <col min="5393" max="5632" width="9.109375" style="178"/>
    <col min="5633" max="5633" width="11.44140625" style="178" bestFit="1" customWidth="1"/>
    <col min="5634" max="5634" width="2.33203125" style="178" customWidth="1"/>
    <col min="5635" max="5638" width="1.33203125" style="178" customWidth="1"/>
    <col min="5639" max="5639" width="0.88671875" style="178" customWidth="1"/>
    <col min="5640" max="5640" width="15.44140625" style="178" customWidth="1"/>
    <col min="5641" max="5641" width="0.88671875" style="178" customWidth="1"/>
    <col min="5642" max="5642" width="12.5546875" style="178" customWidth="1"/>
    <col min="5643" max="5643" width="4.44140625" style="178" customWidth="1"/>
    <col min="5644" max="5644" width="12.44140625" style="178" bestFit="1" customWidth="1"/>
    <col min="5645" max="5646" width="11.44140625" style="178" bestFit="1" customWidth="1"/>
    <col min="5647" max="5647" width="12.33203125" style="178" bestFit="1" customWidth="1"/>
    <col min="5648" max="5648" width="10.109375" style="178" bestFit="1" customWidth="1"/>
    <col min="5649" max="5888" width="9.109375" style="178"/>
    <col min="5889" max="5889" width="11.44140625" style="178" bestFit="1" customWidth="1"/>
    <col min="5890" max="5890" width="2.33203125" style="178" customWidth="1"/>
    <col min="5891" max="5894" width="1.33203125" style="178" customWidth="1"/>
    <col min="5895" max="5895" width="0.88671875" style="178" customWidth="1"/>
    <col min="5896" max="5896" width="15.44140625" style="178" customWidth="1"/>
    <col min="5897" max="5897" width="0.88671875" style="178" customWidth="1"/>
    <col min="5898" max="5898" width="12.5546875" style="178" customWidth="1"/>
    <col min="5899" max="5899" width="4.44140625" style="178" customWidth="1"/>
    <col min="5900" max="5900" width="12.44140625" style="178" bestFit="1" customWidth="1"/>
    <col min="5901" max="5902" width="11.44140625" style="178" bestFit="1" customWidth="1"/>
    <col min="5903" max="5903" width="12.33203125" style="178" bestFit="1" customWidth="1"/>
    <col min="5904" max="5904" width="10.109375" style="178" bestFit="1" customWidth="1"/>
    <col min="5905" max="6144" width="9.109375" style="178"/>
    <col min="6145" max="6145" width="11.44140625" style="178" bestFit="1" customWidth="1"/>
    <col min="6146" max="6146" width="2.33203125" style="178" customWidth="1"/>
    <col min="6147" max="6150" width="1.33203125" style="178" customWidth="1"/>
    <col min="6151" max="6151" width="0.88671875" style="178" customWidth="1"/>
    <col min="6152" max="6152" width="15.44140625" style="178" customWidth="1"/>
    <col min="6153" max="6153" width="0.88671875" style="178" customWidth="1"/>
    <col min="6154" max="6154" width="12.5546875" style="178" customWidth="1"/>
    <col min="6155" max="6155" width="4.44140625" style="178" customWidth="1"/>
    <col min="6156" max="6156" width="12.44140625" style="178" bestFit="1" customWidth="1"/>
    <col min="6157" max="6158" width="11.44140625" style="178" bestFit="1" customWidth="1"/>
    <col min="6159" max="6159" width="12.33203125" style="178" bestFit="1" customWidth="1"/>
    <col min="6160" max="6160" width="10.109375" style="178" bestFit="1" customWidth="1"/>
    <col min="6161" max="6400" width="9.109375" style="178"/>
    <col min="6401" max="6401" width="11.44140625" style="178" bestFit="1" customWidth="1"/>
    <col min="6402" max="6402" width="2.33203125" style="178" customWidth="1"/>
    <col min="6403" max="6406" width="1.33203125" style="178" customWidth="1"/>
    <col min="6407" max="6407" width="0.88671875" style="178" customWidth="1"/>
    <col min="6408" max="6408" width="15.44140625" style="178" customWidth="1"/>
    <col min="6409" max="6409" width="0.88671875" style="178" customWidth="1"/>
    <col min="6410" max="6410" width="12.5546875" style="178" customWidth="1"/>
    <col min="6411" max="6411" width="4.44140625" style="178" customWidth="1"/>
    <col min="6412" max="6412" width="12.44140625" style="178" bestFit="1" customWidth="1"/>
    <col min="6413" max="6414" width="11.44140625" style="178" bestFit="1" customWidth="1"/>
    <col min="6415" max="6415" width="12.33203125" style="178" bestFit="1" customWidth="1"/>
    <col min="6416" max="6416" width="10.109375" style="178" bestFit="1" customWidth="1"/>
    <col min="6417" max="6656" width="9.109375" style="178"/>
    <col min="6657" max="6657" width="11.44140625" style="178" bestFit="1" customWidth="1"/>
    <col min="6658" max="6658" width="2.33203125" style="178" customWidth="1"/>
    <col min="6659" max="6662" width="1.33203125" style="178" customWidth="1"/>
    <col min="6663" max="6663" width="0.88671875" style="178" customWidth="1"/>
    <col min="6664" max="6664" width="15.44140625" style="178" customWidth="1"/>
    <col min="6665" max="6665" width="0.88671875" style="178" customWidth="1"/>
    <col min="6666" max="6666" width="12.5546875" style="178" customWidth="1"/>
    <col min="6667" max="6667" width="4.44140625" style="178" customWidth="1"/>
    <col min="6668" max="6668" width="12.44140625" style="178" bestFit="1" customWidth="1"/>
    <col min="6669" max="6670" width="11.44140625" style="178" bestFit="1" customWidth="1"/>
    <col min="6671" max="6671" width="12.33203125" style="178" bestFit="1" customWidth="1"/>
    <col min="6672" max="6672" width="10.109375" style="178" bestFit="1" customWidth="1"/>
    <col min="6673" max="6912" width="9.109375" style="178"/>
    <col min="6913" max="6913" width="11.44140625" style="178" bestFit="1" customWidth="1"/>
    <col min="6914" max="6914" width="2.33203125" style="178" customWidth="1"/>
    <col min="6915" max="6918" width="1.33203125" style="178" customWidth="1"/>
    <col min="6919" max="6919" width="0.88671875" style="178" customWidth="1"/>
    <col min="6920" max="6920" width="15.44140625" style="178" customWidth="1"/>
    <col min="6921" max="6921" width="0.88671875" style="178" customWidth="1"/>
    <col min="6922" max="6922" width="12.5546875" style="178" customWidth="1"/>
    <col min="6923" max="6923" width="4.44140625" style="178" customWidth="1"/>
    <col min="6924" max="6924" width="12.44140625" style="178" bestFit="1" customWidth="1"/>
    <col min="6925" max="6926" width="11.44140625" style="178" bestFit="1" customWidth="1"/>
    <col min="6927" max="6927" width="12.33203125" style="178" bestFit="1" customWidth="1"/>
    <col min="6928" max="6928" width="10.109375" style="178" bestFit="1" customWidth="1"/>
    <col min="6929" max="7168" width="9.109375" style="178"/>
    <col min="7169" max="7169" width="11.44140625" style="178" bestFit="1" customWidth="1"/>
    <col min="7170" max="7170" width="2.33203125" style="178" customWidth="1"/>
    <col min="7171" max="7174" width="1.33203125" style="178" customWidth="1"/>
    <col min="7175" max="7175" width="0.88671875" style="178" customWidth="1"/>
    <col min="7176" max="7176" width="15.44140625" style="178" customWidth="1"/>
    <col min="7177" max="7177" width="0.88671875" style="178" customWidth="1"/>
    <col min="7178" max="7178" width="12.5546875" style="178" customWidth="1"/>
    <col min="7179" max="7179" width="4.44140625" style="178" customWidth="1"/>
    <col min="7180" max="7180" width="12.44140625" style="178" bestFit="1" customWidth="1"/>
    <col min="7181" max="7182" width="11.44140625" style="178" bestFit="1" customWidth="1"/>
    <col min="7183" max="7183" width="12.33203125" style="178" bestFit="1" customWidth="1"/>
    <col min="7184" max="7184" width="10.109375" style="178" bestFit="1" customWidth="1"/>
    <col min="7185" max="7424" width="9.109375" style="178"/>
    <col min="7425" max="7425" width="11.44140625" style="178" bestFit="1" customWidth="1"/>
    <col min="7426" max="7426" width="2.33203125" style="178" customWidth="1"/>
    <col min="7427" max="7430" width="1.33203125" style="178" customWidth="1"/>
    <col min="7431" max="7431" width="0.88671875" style="178" customWidth="1"/>
    <col min="7432" max="7432" width="15.44140625" style="178" customWidth="1"/>
    <col min="7433" max="7433" width="0.88671875" style="178" customWidth="1"/>
    <col min="7434" max="7434" width="12.5546875" style="178" customWidth="1"/>
    <col min="7435" max="7435" width="4.44140625" style="178" customWidth="1"/>
    <col min="7436" max="7436" width="12.44140625" style="178" bestFit="1" customWidth="1"/>
    <col min="7437" max="7438" width="11.44140625" style="178" bestFit="1" customWidth="1"/>
    <col min="7439" max="7439" width="12.33203125" style="178" bestFit="1" customWidth="1"/>
    <col min="7440" max="7440" width="10.109375" style="178" bestFit="1" customWidth="1"/>
    <col min="7441" max="7680" width="9.109375" style="178"/>
    <col min="7681" max="7681" width="11.44140625" style="178" bestFit="1" customWidth="1"/>
    <col min="7682" max="7682" width="2.33203125" style="178" customWidth="1"/>
    <col min="7683" max="7686" width="1.33203125" style="178" customWidth="1"/>
    <col min="7687" max="7687" width="0.88671875" style="178" customWidth="1"/>
    <col min="7688" max="7688" width="15.44140625" style="178" customWidth="1"/>
    <col min="7689" max="7689" width="0.88671875" style="178" customWidth="1"/>
    <col min="7690" max="7690" width="12.5546875" style="178" customWidth="1"/>
    <col min="7691" max="7691" width="4.44140625" style="178" customWidth="1"/>
    <col min="7692" max="7692" width="12.44140625" style="178" bestFit="1" customWidth="1"/>
    <col min="7693" max="7694" width="11.44140625" style="178" bestFit="1" customWidth="1"/>
    <col min="7695" max="7695" width="12.33203125" style="178" bestFit="1" customWidth="1"/>
    <col min="7696" max="7696" width="10.109375" style="178" bestFit="1" customWidth="1"/>
    <col min="7697" max="7936" width="9.109375" style="178"/>
    <col min="7937" max="7937" width="11.44140625" style="178" bestFit="1" customWidth="1"/>
    <col min="7938" max="7938" width="2.33203125" style="178" customWidth="1"/>
    <col min="7939" max="7942" width="1.33203125" style="178" customWidth="1"/>
    <col min="7943" max="7943" width="0.88671875" style="178" customWidth="1"/>
    <col min="7944" max="7944" width="15.44140625" style="178" customWidth="1"/>
    <col min="7945" max="7945" width="0.88671875" style="178" customWidth="1"/>
    <col min="7946" max="7946" width="12.5546875" style="178" customWidth="1"/>
    <col min="7947" max="7947" width="4.44140625" style="178" customWidth="1"/>
    <col min="7948" max="7948" width="12.44140625" style="178" bestFit="1" customWidth="1"/>
    <col min="7949" max="7950" width="11.44140625" style="178" bestFit="1" customWidth="1"/>
    <col min="7951" max="7951" width="12.33203125" style="178" bestFit="1" customWidth="1"/>
    <col min="7952" max="7952" width="10.109375" style="178" bestFit="1" customWidth="1"/>
    <col min="7953" max="8192" width="9.109375" style="178"/>
    <col min="8193" max="8193" width="11.44140625" style="178" bestFit="1" customWidth="1"/>
    <col min="8194" max="8194" width="2.33203125" style="178" customWidth="1"/>
    <col min="8195" max="8198" width="1.33203125" style="178" customWidth="1"/>
    <col min="8199" max="8199" width="0.88671875" style="178" customWidth="1"/>
    <col min="8200" max="8200" width="15.44140625" style="178" customWidth="1"/>
    <col min="8201" max="8201" width="0.88671875" style="178" customWidth="1"/>
    <col min="8202" max="8202" width="12.5546875" style="178" customWidth="1"/>
    <col min="8203" max="8203" width="4.44140625" style="178" customWidth="1"/>
    <col min="8204" max="8204" width="12.44140625" style="178" bestFit="1" customWidth="1"/>
    <col min="8205" max="8206" width="11.44140625" style="178" bestFit="1" customWidth="1"/>
    <col min="8207" max="8207" width="12.33203125" style="178" bestFit="1" customWidth="1"/>
    <col min="8208" max="8208" width="10.109375" style="178" bestFit="1" customWidth="1"/>
    <col min="8209" max="8448" width="9.109375" style="178"/>
    <col min="8449" max="8449" width="11.44140625" style="178" bestFit="1" customWidth="1"/>
    <col min="8450" max="8450" width="2.33203125" style="178" customWidth="1"/>
    <col min="8451" max="8454" width="1.33203125" style="178" customWidth="1"/>
    <col min="8455" max="8455" width="0.88671875" style="178" customWidth="1"/>
    <col min="8456" max="8456" width="15.44140625" style="178" customWidth="1"/>
    <col min="8457" max="8457" width="0.88671875" style="178" customWidth="1"/>
    <col min="8458" max="8458" width="12.5546875" style="178" customWidth="1"/>
    <col min="8459" max="8459" width="4.44140625" style="178" customWidth="1"/>
    <col min="8460" max="8460" width="12.44140625" style="178" bestFit="1" customWidth="1"/>
    <col min="8461" max="8462" width="11.44140625" style="178" bestFit="1" customWidth="1"/>
    <col min="8463" max="8463" width="12.33203125" style="178" bestFit="1" customWidth="1"/>
    <col min="8464" max="8464" width="10.109375" style="178" bestFit="1" customWidth="1"/>
    <col min="8465" max="8704" width="9.109375" style="178"/>
    <col min="8705" max="8705" width="11.44140625" style="178" bestFit="1" customWidth="1"/>
    <col min="8706" max="8706" width="2.33203125" style="178" customWidth="1"/>
    <col min="8707" max="8710" width="1.33203125" style="178" customWidth="1"/>
    <col min="8711" max="8711" width="0.88671875" style="178" customWidth="1"/>
    <col min="8712" max="8712" width="15.44140625" style="178" customWidth="1"/>
    <col min="8713" max="8713" width="0.88671875" style="178" customWidth="1"/>
    <col min="8714" max="8714" width="12.5546875" style="178" customWidth="1"/>
    <col min="8715" max="8715" width="4.44140625" style="178" customWidth="1"/>
    <col min="8716" max="8716" width="12.44140625" style="178" bestFit="1" customWidth="1"/>
    <col min="8717" max="8718" width="11.44140625" style="178" bestFit="1" customWidth="1"/>
    <col min="8719" max="8719" width="12.33203125" style="178" bestFit="1" customWidth="1"/>
    <col min="8720" max="8720" width="10.109375" style="178" bestFit="1" customWidth="1"/>
    <col min="8721" max="8960" width="9.109375" style="178"/>
    <col min="8961" max="8961" width="11.44140625" style="178" bestFit="1" customWidth="1"/>
    <col min="8962" max="8962" width="2.33203125" style="178" customWidth="1"/>
    <col min="8963" max="8966" width="1.33203125" style="178" customWidth="1"/>
    <col min="8967" max="8967" width="0.88671875" style="178" customWidth="1"/>
    <col min="8968" max="8968" width="15.44140625" style="178" customWidth="1"/>
    <col min="8969" max="8969" width="0.88671875" style="178" customWidth="1"/>
    <col min="8970" max="8970" width="12.5546875" style="178" customWidth="1"/>
    <col min="8971" max="8971" width="4.44140625" style="178" customWidth="1"/>
    <col min="8972" max="8972" width="12.44140625" style="178" bestFit="1" customWidth="1"/>
    <col min="8973" max="8974" width="11.44140625" style="178" bestFit="1" customWidth="1"/>
    <col min="8975" max="8975" width="12.33203125" style="178" bestFit="1" customWidth="1"/>
    <col min="8976" max="8976" width="10.109375" style="178" bestFit="1" customWidth="1"/>
    <col min="8977" max="9216" width="9.109375" style="178"/>
    <col min="9217" max="9217" width="11.44140625" style="178" bestFit="1" customWidth="1"/>
    <col min="9218" max="9218" width="2.33203125" style="178" customWidth="1"/>
    <col min="9219" max="9222" width="1.33203125" style="178" customWidth="1"/>
    <col min="9223" max="9223" width="0.88671875" style="178" customWidth="1"/>
    <col min="9224" max="9224" width="15.44140625" style="178" customWidth="1"/>
    <col min="9225" max="9225" width="0.88671875" style="178" customWidth="1"/>
    <col min="9226" max="9226" width="12.5546875" style="178" customWidth="1"/>
    <col min="9227" max="9227" width="4.44140625" style="178" customWidth="1"/>
    <col min="9228" max="9228" width="12.44140625" style="178" bestFit="1" customWidth="1"/>
    <col min="9229" max="9230" width="11.44140625" style="178" bestFit="1" customWidth="1"/>
    <col min="9231" max="9231" width="12.33203125" style="178" bestFit="1" customWidth="1"/>
    <col min="9232" max="9232" width="10.109375" style="178" bestFit="1" customWidth="1"/>
    <col min="9233" max="9472" width="9.109375" style="178"/>
    <col min="9473" max="9473" width="11.44140625" style="178" bestFit="1" customWidth="1"/>
    <col min="9474" max="9474" width="2.33203125" style="178" customWidth="1"/>
    <col min="9475" max="9478" width="1.33203125" style="178" customWidth="1"/>
    <col min="9479" max="9479" width="0.88671875" style="178" customWidth="1"/>
    <col min="9480" max="9480" width="15.44140625" style="178" customWidth="1"/>
    <col min="9481" max="9481" width="0.88671875" style="178" customWidth="1"/>
    <col min="9482" max="9482" width="12.5546875" style="178" customWidth="1"/>
    <col min="9483" max="9483" width="4.44140625" style="178" customWidth="1"/>
    <col min="9484" max="9484" width="12.44140625" style="178" bestFit="1" customWidth="1"/>
    <col min="9485" max="9486" width="11.44140625" style="178" bestFit="1" customWidth="1"/>
    <col min="9487" max="9487" width="12.33203125" style="178" bestFit="1" customWidth="1"/>
    <col min="9488" max="9488" width="10.109375" style="178" bestFit="1" customWidth="1"/>
    <col min="9489" max="9728" width="9.109375" style="178"/>
    <col min="9729" max="9729" width="11.44140625" style="178" bestFit="1" customWidth="1"/>
    <col min="9730" max="9730" width="2.33203125" style="178" customWidth="1"/>
    <col min="9731" max="9734" width="1.33203125" style="178" customWidth="1"/>
    <col min="9735" max="9735" width="0.88671875" style="178" customWidth="1"/>
    <col min="9736" max="9736" width="15.44140625" style="178" customWidth="1"/>
    <col min="9737" max="9737" width="0.88671875" style="178" customWidth="1"/>
    <col min="9738" max="9738" width="12.5546875" style="178" customWidth="1"/>
    <col min="9739" max="9739" width="4.44140625" style="178" customWidth="1"/>
    <col min="9740" max="9740" width="12.44140625" style="178" bestFit="1" customWidth="1"/>
    <col min="9741" max="9742" width="11.44140625" style="178" bestFit="1" customWidth="1"/>
    <col min="9743" max="9743" width="12.33203125" style="178" bestFit="1" customWidth="1"/>
    <col min="9744" max="9744" width="10.109375" style="178" bestFit="1" customWidth="1"/>
    <col min="9745" max="9984" width="9.109375" style="178"/>
    <col min="9985" max="9985" width="11.44140625" style="178" bestFit="1" customWidth="1"/>
    <col min="9986" max="9986" width="2.33203125" style="178" customWidth="1"/>
    <col min="9987" max="9990" width="1.33203125" style="178" customWidth="1"/>
    <col min="9991" max="9991" width="0.88671875" style="178" customWidth="1"/>
    <col min="9992" max="9992" width="15.44140625" style="178" customWidth="1"/>
    <col min="9993" max="9993" width="0.88671875" style="178" customWidth="1"/>
    <col min="9994" max="9994" width="12.5546875" style="178" customWidth="1"/>
    <col min="9995" max="9995" width="4.44140625" style="178" customWidth="1"/>
    <col min="9996" max="9996" width="12.44140625" style="178" bestFit="1" customWidth="1"/>
    <col min="9997" max="9998" width="11.44140625" style="178" bestFit="1" customWidth="1"/>
    <col min="9999" max="9999" width="12.33203125" style="178" bestFit="1" customWidth="1"/>
    <col min="10000" max="10000" width="10.109375" style="178" bestFit="1" customWidth="1"/>
    <col min="10001" max="10240" width="9.109375" style="178"/>
    <col min="10241" max="10241" width="11.44140625" style="178" bestFit="1" customWidth="1"/>
    <col min="10242" max="10242" width="2.33203125" style="178" customWidth="1"/>
    <col min="10243" max="10246" width="1.33203125" style="178" customWidth="1"/>
    <col min="10247" max="10247" width="0.88671875" style="178" customWidth="1"/>
    <col min="10248" max="10248" width="15.44140625" style="178" customWidth="1"/>
    <col min="10249" max="10249" width="0.88671875" style="178" customWidth="1"/>
    <col min="10250" max="10250" width="12.5546875" style="178" customWidth="1"/>
    <col min="10251" max="10251" width="4.44140625" style="178" customWidth="1"/>
    <col min="10252" max="10252" width="12.44140625" style="178" bestFit="1" customWidth="1"/>
    <col min="10253" max="10254" width="11.44140625" style="178" bestFit="1" customWidth="1"/>
    <col min="10255" max="10255" width="12.33203125" style="178" bestFit="1" customWidth="1"/>
    <col min="10256" max="10256" width="10.109375" style="178" bestFit="1" customWidth="1"/>
    <col min="10257" max="10496" width="9.109375" style="178"/>
    <col min="10497" max="10497" width="11.44140625" style="178" bestFit="1" customWidth="1"/>
    <col min="10498" max="10498" width="2.33203125" style="178" customWidth="1"/>
    <col min="10499" max="10502" width="1.33203125" style="178" customWidth="1"/>
    <col min="10503" max="10503" width="0.88671875" style="178" customWidth="1"/>
    <col min="10504" max="10504" width="15.44140625" style="178" customWidth="1"/>
    <col min="10505" max="10505" width="0.88671875" style="178" customWidth="1"/>
    <col min="10506" max="10506" width="12.5546875" style="178" customWidth="1"/>
    <col min="10507" max="10507" width="4.44140625" style="178" customWidth="1"/>
    <col min="10508" max="10508" width="12.44140625" style="178" bestFit="1" customWidth="1"/>
    <col min="10509" max="10510" width="11.44140625" style="178" bestFit="1" customWidth="1"/>
    <col min="10511" max="10511" width="12.33203125" style="178" bestFit="1" customWidth="1"/>
    <col min="10512" max="10512" width="10.109375" style="178" bestFit="1" customWidth="1"/>
    <col min="10513" max="10752" width="9.109375" style="178"/>
    <col min="10753" max="10753" width="11.44140625" style="178" bestFit="1" customWidth="1"/>
    <col min="10754" max="10754" width="2.33203125" style="178" customWidth="1"/>
    <col min="10755" max="10758" width="1.33203125" style="178" customWidth="1"/>
    <col min="10759" max="10759" width="0.88671875" style="178" customWidth="1"/>
    <col min="10760" max="10760" width="15.44140625" style="178" customWidth="1"/>
    <col min="10761" max="10761" width="0.88671875" style="178" customWidth="1"/>
    <col min="10762" max="10762" width="12.5546875" style="178" customWidth="1"/>
    <col min="10763" max="10763" width="4.44140625" style="178" customWidth="1"/>
    <col min="10764" max="10764" width="12.44140625" style="178" bestFit="1" customWidth="1"/>
    <col min="10765" max="10766" width="11.44140625" style="178" bestFit="1" customWidth="1"/>
    <col min="10767" max="10767" width="12.33203125" style="178" bestFit="1" customWidth="1"/>
    <col min="10768" max="10768" width="10.109375" style="178" bestFit="1" customWidth="1"/>
    <col min="10769" max="11008" width="9.109375" style="178"/>
    <col min="11009" max="11009" width="11.44140625" style="178" bestFit="1" customWidth="1"/>
    <col min="11010" max="11010" width="2.33203125" style="178" customWidth="1"/>
    <col min="11011" max="11014" width="1.33203125" style="178" customWidth="1"/>
    <col min="11015" max="11015" width="0.88671875" style="178" customWidth="1"/>
    <col min="11016" max="11016" width="15.44140625" style="178" customWidth="1"/>
    <col min="11017" max="11017" width="0.88671875" style="178" customWidth="1"/>
    <col min="11018" max="11018" width="12.5546875" style="178" customWidth="1"/>
    <col min="11019" max="11019" width="4.44140625" style="178" customWidth="1"/>
    <col min="11020" max="11020" width="12.44140625" style="178" bestFit="1" customWidth="1"/>
    <col min="11021" max="11022" width="11.44140625" style="178" bestFit="1" customWidth="1"/>
    <col min="11023" max="11023" width="12.33203125" style="178" bestFit="1" customWidth="1"/>
    <col min="11024" max="11024" width="10.109375" style="178" bestFit="1" customWidth="1"/>
    <col min="11025" max="11264" width="9.109375" style="178"/>
    <col min="11265" max="11265" width="11.44140625" style="178" bestFit="1" customWidth="1"/>
    <col min="11266" max="11266" width="2.33203125" style="178" customWidth="1"/>
    <col min="11267" max="11270" width="1.33203125" style="178" customWidth="1"/>
    <col min="11271" max="11271" width="0.88671875" style="178" customWidth="1"/>
    <col min="11272" max="11272" width="15.44140625" style="178" customWidth="1"/>
    <col min="11273" max="11273" width="0.88671875" style="178" customWidth="1"/>
    <col min="11274" max="11274" width="12.5546875" style="178" customWidth="1"/>
    <col min="11275" max="11275" width="4.44140625" style="178" customWidth="1"/>
    <col min="11276" max="11276" width="12.44140625" style="178" bestFit="1" customWidth="1"/>
    <col min="11277" max="11278" width="11.44140625" style="178" bestFit="1" customWidth="1"/>
    <col min="11279" max="11279" width="12.33203125" style="178" bestFit="1" customWidth="1"/>
    <col min="11280" max="11280" width="10.109375" style="178" bestFit="1" customWidth="1"/>
    <col min="11281" max="11520" width="9.109375" style="178"/>
    <col min="11521" max="11521" width="11.44140625" style="178" bestFit="1" customWidth="1"/>
    <col min="11522" max="11522" width="2.33203125" style="178" customWidth="1"/>
    <col min="11523" max="11526" width="1.33203125" style="178" customWidth="1"/>
    <col min="11527" max="11527" width="0.88671875" style="178" customWidth="1"/>
    <col min="11528" max="11528" width="15.44140625" style="178" customWidth="1"/>
    <col min="11529" max="11529" width="0.88671875" style="178" customWidth="1"/>
    <col min="11530" max="11530" width="12.5546875" style="178" customWidth="1"/>
    <col min="11531" max="11531" width="4.44140625" style="178" customWidth="1"/>
    <col min="11532" max="11532" width="12.44140625" style="178" bestFit="1" customWidth="1"/>
    <col min="11533" max="11534" width="11.44140625" style="178" bestFit="1" customWidth="1"/>
    <col min="11535" max="11535" width="12.33203125" style="178" bestFit="1" customWidth="1"/>
    <col min="11536" max="11536" width="10.109375" style="178" bestFit="1" customWidth="1"/>
    <col min="11537" max="11776" width="9.109375" style="178"/>
    <col min="11777" max="11777" width="11.44140625" style="178" bestFit="1" customWidth="1"/>
    <col min="11778" max="11778" width="2.33203125" style="178" customWidth="1"/>
    <col min="11779" max="11782" width="1.33203125" style="178" customWidth="1"/>
    <col min="11783" max="11783" width="0.88671875" style="178" customWidth="1"/>
    <col min="11784" max="11784" width="15.44140625" style="178" customWidth="1"/>
    <col min="11785" max="11785" width="0.88671875" style="178" customWidth="1"/>
    <col min="11786" max="11786" width="12.5546875" style="178" customWidth="1"/>
    <col min="11787" max="11787" width="4.44140625" style="178" customWidth="1"/>
    <col min="11788" max="11788" width="12.44140625" style="178" bestFit="1" customWidth="1"/>
    <col min="11789" max="11790" width="11.44140625" style="178" bestFit="1" customWidth="1"/>
    <col min="11791" max="11791" width="12.33203125" style="178" bestFit="1" customWidth="1"/>
    <col min="11792" max="11792" width="10.109375" style="178" bestFit="1" customWidth="1"/>
    <col min="11793" max="12032" width="9.109375" style="178"/>
    <col min="12033" max="12033" width="11.44140625" style="178" bestFit="1" customWidth="1"/>
    <col min="12034" max="12034" width="2.33203125" style="178" customWidth="1"/>
    <col min="12035" max="12038" width="1.33203125" style="178" customWidth="1"/>
    <col min="12039" max="12039" width="0.88671875" style="178" customWidth="1"/>
    <col min="12040" max="12040" width="15.44140625" style="178" customWidth="1"/>
    <col min="12041" max="12041" width="0.88671875" style="178" customWidth="1"/>
    <col min="12042" max="12042" width="12.5546875" style="178" customWidth="1"/>
    <col min="12043" max="12043" width="4.44140625" style="178" customWidth="1"/>
    <col min="12044" max="12044" width="12.44140625" style="178" bestFit="1" customWidth="1"/>
    <col min="12045" max="12046" width="11.44140625" style="178" bestFit="1" customWidth="1"/>
    <col min="12047" max="12047" width="12.33203125" style="178" bestFit="1" customWidth="1"/>
    <col min="12048" max="12048" width="10.109375" style="178" bestFit="1" customWidth="1"/>
    <col min="12049" max="12288" width="9.109375" style="178"/>
    <col min="12289" max="12289" width="11.44140625" style="178" bestFit="1" customWidth="1"/>
    <col min="12290" max="12290" width="2.33203125" style="178" customWidth="1"/>
    <col min="12291" max="12294" width="1.33203125" style="178" customWidth="1"/>
    <col min="12295" max="12295" width="0.88671875" style="178" customWidth="1"/>
    <col min="12296" max="12296" width="15.44140625" style="178" customWidth="1"/>
    <col min="12297" max="12297" width="0.88671875" style="178" customWidth="1"/>
    <col min="12298" max="12298" width="12.5546875" style="178" customWidth="1"/>
    <col min="12299" max="12299" width="4.44140625" style="178" customWidth="1"/>
    <col min="12300" max="12300" width="12.44140625" style="178" bestFit="1" customWidth="1"/>
    <col min="12301" max="12302" width="11.44140625" style="178" bestFit="1" customWidth="1"/>
    <col min="12303" max="12303" width="12.33203125" style="178" bestFit="1" customWidth="1"/>
    <col min="12304" max="12304" width="10.109375" style="178" bestFit="1" customWidth="1"/>
    <col min="12305" max="12544" width="9.109375" style="178"/>
    <col min="12545" max="12545" width="11.44140625" style="178" bestFit="1" customWidth="1"/>
    <col min="12546" max="12546" width="2.33203125" style="178" customWidth="1"/>
    <col min="12547" max="12550" width="1.33203125" style="178" customWidth="1"/>
    <col min="12551" max="12551" width="0.88671875" style="178" customWidth="1"/>
    <col min="12552" max="12552" width="15.44140625" style="178" customWidth="1"/>
    <col min="12553" max="12553" width="0.88671875" style="178" customWidth="1"/>
    <col min="12554" max="12554" width="12.5546875" style="178" customWidth="1"/>
    <col min="12555" max="12555" width="4.44140625" style="178" customWidth="1"/>
    <col min="12556" max="12556" width="12.44140625" style="178" bestFit="1" customWidth="1"/>
    <col min="12557" max="12558" width="11.44140625" style="178" bestFit="1" customWidth="1"/>
    <col min="12559" max="12559" width="12.33203125" style="178" bestFit="1" customWidth="1"/>
    <col min="12560" max="12560" width="10.109375" style="178" bestFit="1" customWidth="1"/>
    <col min="12561" max="12800" width="9.109375" style="178"/>
    <col min="12801" max="12801" width="11.44140625" style="178" bestFit="1" customWidth="1"/>
    <col min="12802" max="12802" width="2.33203125" style="178" customWidth="1"/>
    <col min="12803" max="12806" width="1.33203125" style="178" customWidth="1"/>
    <col min="12807" max="12807" width="0.88671875" style="178" customWidth="1"/>
    <col min="12808" max="12808" width="15.44140625" style="178" customWidth="1"/>
    <col min="12809" max="12809" width="0.88671875" style="178" customWidth="1"/>
    <col min="12810" max="12810" width="12.5546875" style="178" customWidth="1"/>
    <col min="12811" max="12811" width="4.44140625" style="178" customWidth="1"/>
    <col min="12812" max="12812" width="12.44140625" style="178" bestFit="1" customWidth="1"/>
    <col min="12813" max="12814" width="11.44140625" style="178" bestFit="1" customWidth="1"/>
    <col min="12815" max="12815" width="12.33203125" style="178" bestFit="1" customWidth="1"/>
    <col min="12816" max="12816" width="10.109375" style="178" bestFit="1" customWidth="1"/>
    <col min="12817" max="13056" width="9.109375" style="178"/>
    <col min="13057" max="13057" width="11.44140625" style="178" bestFit="1" customWidth="1"/>
    <col min="13058" max="13058" width="2.33203125" style="178" customWidth="1"/>
    <col min="13059" max="13062" width="1.33203125" style="178" customWidth="1"/>
    <col min="13063" max="13063" width="0.88671875" style="178" customWidth="1"/>
    <col min="13064" max="13064" width="15.44140625" style="178" customWidth="1"/>
    <col min="13065" max="13065" width="0.88671875" style="178" customWidth="1"/>
    <col min="13066" max="13066" width="12.5546875" style="178" customWidth="1"/>
    <col min="13067" max="13067" width="4.44140625" style="178" customWidth="1"/>
    <col min="13068" max="13068" width="12.44140625" style="178" bestFit="1" customWidth="1"/>
    <col min="13069" max="13070" width="11.44140625" style="178" bestFit="1" customWidth="1"/>
    <col min="13071" max="13071" width="12.33203125" style="178" bestFit="1" customWidth="1"/>
    <col min="13072" max="13072" width="10.109375" style="178" bestFit="1" customWidth="1"/>
    <col min="13073" max="13312" width="9.109375" style="178"/>
    <col min="13313" max="13313" width="11.44140625" style="178" bestFit="1" customWidth="1"/>
    <col min="13314" max="13314" width="2.33203125" style="178" customWidth="1"/>
    <col min="13315" max="13318" width="1.33203125" style="178" customWidth="1"/>
    <col min="13319" max="13319" width="0.88671875" style="178" customWidth="1"/>
    <col min="13320" max="13320" width="15.44140625" style="178" customWidth="1"/>
    <col min="13321" max="13321" width="0.88671875" style="178" customWidth="1"/>
    <col min="13322" max="13322" width="12.5546875" style="178" customWidth="1"/>
    <col min="13323" max="13323" width="4.44140625" style="178" customWidth="1"/>
    <col min="13324" max="13324" width="12.44140625" style="178" bestFit="1" customWidth="1"/>
    <col min="13325" max="13326" width="11.44140625" style="178" bestFit="1" customWidth="1"/>
    <col min="13327" max="13327" width="12.33203125" style="178" bestFit="1" customWidth="1"/>
    <col min="13328" max="13328" width="10.109375" style="178" bestFit="1" customWidth="1"/>
    <col min="13329" max="13568" width="9.109375" style="178"/>
    <col min="13569" max="13569" width="11.44140625" style="178" bestFit="1" customWidth="1"/>
    <col min="13570" max="13570" width="2.33203125" style="178" customWidth="1"/>
    <col min="13571" max="13574" width="1.33203125" style="178" customWidth="1"/>
    <col min="13575" max="13575" width="0.88671875" style="178" customWidth="1"/>
    <col min="13576" max="13576" width="15.44140625" style="178" customWidth="1"/>
    <col min="13577" max="13577" width="0.88671875" style="178" customWidth="1"/>
    <col min="13578" max="13578" width="12.5546875" style="178" customWidth="1"/>
    <col min="13579" max="13579" width="4.44140625" style="178" customWidth="1"/>
    <col min="13580" max="13580" width="12.44140625" style="178" bestFit="1" customWidth="1"/>
    <col min="13581" max="13582" width="11.44140625" style="178" bestFit="1" customWidth="1"/>
    <col min="13583" max="13583" width="12.33203125" style="178" bestFit="1" customWidth="1"/>
    <col min="13584" max="13584" width="10.109375" style="178" bestFit="1" customWidth="1"/>
    <col min="13585" max="13824" width="9.109375" style="178"/>
    <col min="13825" max="13825" width="11.44140625" style="178" bestFit="1" customWidth="1"/>
    <col min="13826" max="13826" width="2.33203125" style="178" customWidth="1"/>
    <col min="13827" max="13830" width="1.33203125" style="178" customWidth="1"/>
    <col min="13831" max="13831" width="0.88671875" style="178" customWidth="1"/>
    <col min="13832" max="13832" width="15.44140625" style="178" customWidth="1"/>
    <col min="13833" max="13833" width="0.88671875" style="178" customWidth="1"/>
    <col min="13834" max="13834" width="12.5546875" style="178" customWidth="1"/>
    <col min="13835" max="13835" width="4.44140625" style="178" customWidth="1"/>
    <col min="13836" max="13836" width="12.44140625" style="178" bestFit="1" customWidth="1"/>
    <col min="13837" max="13838" width="11.44140625" style="178" bestFit="1" customWidth="1"/>
    <col min="13839" max="13839" width="12.33203125" style="178" bestFit="1" customWidth="1"/>
    <col min="13840" max="13840" width="10.109375" style="178" bestFit="1" customWidth="1"/>
    <col min="13841" max="14080" width="9.109375" style="178"/>
    <col min="14081" max="14081" width="11.44140625" style="178" bestFit="1" customWidth="1"/>
    <col min="14082" max="14082" width="2.33203125" style="178" customWidth="1"/>
    <col min="14083" max="14086" width="1.33203125" style="178" customWidth="1"/>
    <col min="14087" max="14087" width="0.88671875" style="178" customWidth="1"/>
    <col min="14088" max="14088" width="15.44140625" style="178" customWidth="1"/>
    <col min="14089" max="14089" width="0.88671875" style="178" customWidth="1"/>
    <col min="14090" max="14090" width="12.5546875" style="178" customWidth="1"/>
    <col min="14091" max="14091" width="4.44140625" style="178" customWidth="1"/>
    <col min="14092" max="14092" width="12.44140625" style="178" bestFit="1" customWidth="1"/>
    <col min="14093" max="14094" width="11.44140625" style="178" bestFit="1" customWidth="1"/>
    <col min="14095" max="14095" width="12.33203125" style="178" bestFit="1" customWidth="1"/>
    <col min="14096" max="14096" width="10.109375" style="178" bestFit="1" customWidth="1"/>
    <col min="14097" max="14336" width="9.109375" style="178"/>
    <col min="14337" max="14337" width="11.44140625" style="178" bestFit="1" customWidth="1"/>
    <col min="14338" max="14338" width="2.33203125" style="178" customWidth="1"/>
    <col min="14339" max="14342" width="1.33203125" style="178" customWidth="1"/>
    <col min="14343" max="14343" width="0.88671875" style="178" customWidth="1"/>
    <col min="14344" max="14344" width="15.44140625" style="178" customWidth="1"/>
    <col min="14345" max="14345" width="0.88671875" style="178" customWidth="1"/>
    <col min="14346" max="14346" width="12.5546875" style="178" customWidth="1"/>
    <col min="14347" max="14347" width="4.44140625" style="178" customWidth="1"/>
    <col min="14348" max="14348" width="12.44140625" style="178" bestFit="1" customWidth="1"/>
    <col min="14349" max="14350" width="11.44140625" style="178" bestFit="1" customWidth="1"/>
    <col min="14351" max="14351" width="12.33203125" style="178" bestFit="1" customWidth="1"/>
    <col min="14352" max="14352" width="10.109375" style="178" bestFit="1" customWidth="1"/>
    <col min="14353" max="14592" width="9.109375" style="178"/>
    <col min="14593" max="14593" width="11.44140625" style="178" bestFit="1" customWidth="1"/>
    <col min="14594" max="14594" width="2.33203125" style="178" customWidth="1"/>
    <col min="14595" max="14598" width="1.33203125" style="178" customWidth="1"/>
    <col min="14599" max="14599" width="0.88671875" style="178" customWidth="1"/>
    <col min="14600" max="14600" width="15.44140625" style="178" customWidth="1"/>
    <col min="14601" max="14601" width="0.88671875" style="178" customWidth="1"/>
    <col min="14602" max="14602" width="12.5546875" style="178" customWidth="1"/>
    <col min="14603" max="14603" width="4.44140625" style="178" customWidth="1"/>
    <col min="14604" max="14604" width="12.44140625" style="178" bestFit="1" customWidth="1"/>
    <col min="14605" max="14606" width="11.44140625" style="178" bestFit="1" customWidth="1"/>
    <col min="14607" max="14607" width="12.33203125" style="178" bestFit="1" customWidth="1"/>
    <col min="14608" max="14608" width="10.109375" style="178" bestFit="1" customWidth="1"/>
    <col min="14609" max="14848" width="9.109375" style="178"/>
    <col min="14849" max="14849" width="11.44140625" style="178" bestFit="1" customWidth="1"/>
    <col min="14850" max="14850" width="2.33203125" style="178" customWidth="1"/>
    <col min="14851" max="14854" width="1.33203125" style="178" customWidth="1"/>
    <col min="14855" max="14855" width="0.88671875" style="178" customWidth="1"/>
    <col min="14856" max="14856" width="15.44140625" style="178" customWidth="1"/>
    <col min="14857" max="14857" width="0.88671875" style="178" customWidth="1"/>
    <col min="14858" max="14858" width="12.5546875" style="178" customWidth="1"/>
    <col min="14859" max="14859" width="4.44140625" style="178" customWidth="1"/>
    <col min="14860" max="14860" width="12.44140625" style="178" bestFit="1" customWidth="1"/>
    <col min="14861" max="14862" width="11.44140625" style="178" bestFit="1" customWidth="1"/>
    <col min="14863" max="14863" width="12.33203125" style="178" bestFit="1" customWidth="1"/>
    <col min="14864" max="14864" width="10.109375" style="178" bestFit="1" customWidth="1"/>
    <col min="14865" max="15104" width="9.109375" style="178"/>
    <col min="15105" max="15105" width="11.44140625" style="178" bestFit="1" customWidth="1"/>
    <col min="15106" max="15106" width="2.33203125" style="178" customWidth="1"/>
    <col min="15107" max="15110" width="1.33203125" style="178" customWidth="1"/>
    <col min="15111" max="15111" width="0.88671875" style="178" customWidth="1"/>
    <col min="15112" max="15112" width="15.44140625" style="178" customWidth="1"/>
    <col min="15113" max="15113" width="0.88671875" style="178" customWidth="1"/>
    <col min="15114" max="15114" width="12.5546875" style="178" customWidth="1"/>
    <col min="15115" max="15115" width="4.44140625" style="178" customWidth="1"/>
    <col min="15116" max="15116" width="12.44140625" style="178" bestFit="1" customWidth="1"/>
    <col min="15117" max="15118" width="11.44140625" style="178" bestFit="1" customWidth="1"/>
    <col min="15119" max="15119" width="12.33203125" style="178" bestFit="1" customWidth="1"/>
    <col min="15120" max="15120" width="10.109375" style="178" bestFit="1" customWidth="1"/>
    <col min="15121" max="15360" width="9.109375" style="178"/>
    <col min="15361" max="15361" width="11.44140625" style="178" bestFit="1" customWidth="1"/>
    <col min="15362" max="15362" width="2.33203125" style="178" customWidth="1"/>
    <col min="15363" max="15366" width="1.33203125" style="178" customWidth="1"/>
    <col min="15367" max="15367" width="0.88671875" style="178" customWidth="1"/>
    <col min="15368" max="15368" width="15.44140625" style="178" customWidth="1"/>
    <col min="15369" max="15369" width="0.88671875" style="178" customWidth="1"/>
    <col min="15370" max="15370" width="12.5546875" style="178" customWidth="1"/>
    <col min="15371" max="15371" width="4.44140625" style="178" customWidth="1"/>
    <col min="15372" max="15372" width="12.44140625" style="178" bestFit="1" customWidth="1"/>
    <col min="15373" max="15374" width="11.44140625" style="178" bestFit="1" customWidth="1"/>
    <col min="15375" max="15375" width="12.33203125" style="178" bestFit="1" customWidth="1"/>
    <col min="15376" max="15376" width="10.109375" style="178" bestFit="1" customWidth="1"/>
    <col min="15377" max="15616" width="9.109375" style="178"/>
    <col min="15617" max="15617" width="11.44140625" style="178" bestFit="1" customWidth="1"/>
    <col min="15618" max="15618" width="2.33203125" style="178" customWidth="1"/>
    <col min="15619" max="15622" width="1.33203125" style="178" customWidth="1"/>
    <col min="15623" max="15623" width="0.88671875" style="178" customWidth="1"/>
    <col min="15624" max="15624" width="15.44140625" style="178" customWidth="1"/>
    <col min="15625" max="15625" width="0.88671875" style="178" customWidth="1"/>
    <col min="15626" max="15626" width="12.5546875" style="178" customWidth="1"/>
    <col min="15627" max="15627" width="4.44140625" style="178" customWidth="1"/>
    <col min="15628" max="15628" width="12.44140625" style="178" bestFit="1" customWidth="1"/>
    <col min="15629" max="15630" width="11.44140625" style="178" bestFit="1" customWidth="1"/>
    <col min="15631" max="15631" width="12.33203125" style="178" bestFit="1" customWidth="1"/>
    <col min="15632" max="15632" width="10.109375" style="178" bestFit="1" customWidth="1"/>
    <col min="15633" max="15872" width="9.109375" style="178"/>
    <col min="15873" max="15873" width="11.44140625" style="178" bestFit="1" customWidth="1"/>
    <col min="15874" max="15874" width="2.33203125" style="178" customWidth="1"/>
    <col min="15875" max="15878" width="1.33203125" style="178" customWidth="1"/>
    <col min="15879" max="15879" width="0.88671875" style="178" customWidth="1"/>
    <col min="15880" max="15880" width="15.44140625" style="178" customWidth="1"/>
    <col min="15881" max="15881" width="0.88671875" style="178" customWidth="1"/>
    <col min="15882" max="15882" width="12.5546875" style="178" customWidth="1"/>
    <col min="15883" max="15883" width="4.44140625" style="178" customWidth="1"/>
    <col min="15884" max="15884" width="12.44140625" style="178" bestFit="1" customWidth="1"/>
    <col min="15885" max="15886" width="11.44140625" style="178" bestFit="1" customWidth="1"/>
    <col min="15887" max="15887" width="12.33203125" style="178" bestFit="1" customWidth="1"/>
    <col min="15888" max="15888" width="10.109375" style="178" bestFit="1" customWidth="1"/>
    <col min="15889" max="16128" width="9.109375" style="178"/>
    <col min="16129" max="16129" width="11.44140625" style="178" bestFit="1" customWidth="1"/>
    <col min="16130" max="16130" width="2.33203125" style="178" customWidth="1"/>
    <col min="16131" max="16134" width="1.33203125" style="178" customWidth="1"/>
    <col min="16135" max="16135" width="0.88671875" style="178" customWidth="1"/>
    <col min="16136" max="16136" width="15.44140625" style="178" customWidth="1"/>
    <col min="16137" max="16137" width="0.88671875" style="178" customWidth="1"/>
    <col min="16138" max="16138" width="12.5546875" style="178" customWidth="1"/>
    <col min="16139" max="16139" width="4.44140625" style="178" customWidth="1"/>
    <col min="16140" max="16140" width="12.44140625" style="178" bestFit="1" customWidth="1"/>
    <col min="16141" max="16142" width="11.44140625" style="178" bestFit="1" customWidth="1"/>
    <col min="16143" max="16143" width="12.33203125" style="178" bestFit="1" customWidth="1"/>
    <col min="16144" max="16144" width="10.109375" style="178" bestFit="1" customWidth="1"/>
    <col min="16145" max="16384" width="9.109375" style="178"/>
  </cols>
  <sheetData>
    <row r="1" spans="1:16" ht="11.4" customHeight="1" x14ac:dyDescent="0.3">
      <c r="A1" s="205" t="s">
        <v>326</v>
      </c>
      <c r="B1" s="297" t="s">
        <v>327</v>
      </c>
      <c r="C1" s="298"/>
      <c r="D1" s="298"/>
      <c r="E1" s="298"/>
      <c r="F1" s="298"/>
      <c r="G1" s="298"/>
      <c r="H1" s="298"/>
      <c r="I1" s="298"/>
      <c r="J1" s="298"/>
      <c r="K1" s="298"/>
      <c r="L1" s="176" t="s">
        <v>328</v>
      </c>
      <c r="M1" s="176" t="s">
        <v>329</v>
      </c>
      <c r="N1" s="176" t="s">
        <v>330</v>
      </c>
      <c r="O1" s="177" t="s">
        <v>331</v>
      </c>
      <c r="P1" s="177"/>
    </row>
    <row r="2" spans="1:16" ht="1.35" customHeight="1" x14ac:dyDescent="0.3">
      <c r="L2" s="209"/>
      <c r="M2" s="209"/>
      <c r="N2" s="209"/>
      <c r="O2" s="209"/>
      <c r="P2" s="209"/>
    </row>
    <row r="3" spans="1:16" ht="15.15" customHeight="1" x14ac:dyDescent="0.3">
      <c r="A3" s="111" t="s">
        <v>332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80"/>
      <c r="M3" s="180"/>
      <c r="N3" s="180"/>
      <c r="O3" s="180"/>
      <c r="P3" s="180"/>
    </row>
    <row r="4" spans="1:16" ht="9.9" customHeight="1" x14ac:dyDescent="0.3">
      <c r="A4" s="204" t="s">
        <v>333</v>
      </c>
      <c r="B4" s="293" t="s">
        <v>334</v>
      </c>
      <c r="C4" s="294"/>
      <c r="D4" s="294"/>
      <c r="E4" s="294"/>
      <c r="F4" s="294"/>
      <c r="G4" s="294"/>
      <c r="H4" s="294"/>
      <c r="I4" s="294"/>
      <c r="J4" s="294"/>
      <c r="K4" s="294"/>
      <c r="L4" s="181">
        <v>23264246.559999999</v>
      </c>
      <c r="M4" s="181">
        <v>3338516.16</v>
      </c>
      <c r="N4" s="181">
        <v>3247138.13</v>
      </c>
      <c r="O4" s="181">
        <v>23355624.59</v>
      </c>
      <c r="P4" s="181"/>
    </row>
    <row r="5" spans="1:16" ht="9.9" customHeight="1" x14ac:dyDescent="0.3">
      <c r="A5" s="204" t="s">
        <v>335</v>
      </c>
      <c r="B5" s="202" t="s">
        <v>336</v>
      </c>
      <c r="C5" s="293" t="s">
        <v>337</v>
      </c>
      <c r="D5" s="294"/>
      <c r="E5" s="294"/>
      <c r="F5" s="294"/>
      <c r="G5" s="294"/>
      <c r="H5" s="294"/>
      <c r="I5" s="294"/>
      <c r="J5" s="294"/>
      <c r="K5" s="294"/>
      <c r="L5" s="181">
        <v>10014112.26</v>
      </c>
      <c r="M5" s="181">
        <v>2877115.52</v>
      </c>
      <c r="N5" s="181">
        <v>3101781.39</v>
      </c>
      <c r="O5" s="181">
        <v>9789446.3900000006</v>
      </c>
      <c r="P5" s="181"/>
    </row>
    <row r="6" spans="1:16" ht="9.9" customHeight="1" x14ac:dyDescent="0.3">
      <c r="A6" s="204" t="s">
        <v>338</v>
      </c>
      <c r="B6" s="291" t="s">
        <v>336</v>
      </c>
      <c r="C6" s="292"/>
      <c r="D6" s="293" t="s">
        <v>339</v>
      </c>
      <c r="E6" s="294"/>
      <c r="F6" s="294"/>
      <c r="G6" s="294"/>
      <c r="H6" s="294"/>
      <c r="I6" s="294"/>
      <c r="J6" s="294"/>
      <c r="K6" s="294"/>
      <c r="L6" s="181">
        <v>10001438.539999999</v>
      </c>
      <c r="M6" s="181">
        <v>2721184.3</v>
      </c>
      <c r="N6" s="181">
        <v>3067969.63</v>
      </c>
      <c r="O6" s="181">
        <v>9654653.2100000009</v>
      </c>
      <c r="P6" s="181"/>
    </row>
    <row r="7" spans="1:16" ht="9.9" customHeight="1" x14ac:dyDescent="0.3">
      <c r="A7" s="204" t="s">
        <v>340</v>
      </c>
      <c r="B7" s="291" t="s">
        <v>336</v>
      </c>
      <c r="C7" s="292"/>
      <c r="D7" s="292"/>
      <c r="E7" s="293" t="s">
        <v>339</v>
      </c>
      <c r="F7" s="294"/>
      <c r="G7" s="294"/>
      <c r="H7" s="294"/>
      <c r="I7" s="294"/>
      <c r="J7" s="294"/>
      <c r="K7" s="294"/>
      <c r="L7" s="181">
        <v>10001438.539999999</v>
      </c>
      <c r="M7" s="181">
        <v>2721184.3</v>
      </c>
      <c r="N7" s="181">
        <v>3067969.63</v>
      </c>
      <c r="O7" s="181">
        <v>9654653.2100000009</v>
      </c>
      <c r="P7" s="181"/>
    </row>
    <row r="8" spans="1:16" ht="9.9" customHeight="1" x14ac:dyDescent="0.3">
      <c r="A8" s="204" t="s">
        <v>341</v>
      </c>
      <c r="B8" s="291" t="s">
        <v>336</v>
      </c>
      <c r="C8" s="292"/>
      <c r="D8" s="292"/>
      <c r="E8" s="292"/>
      <c r="F8" s="293" t="s">
        <v>342</v>
      </c>
      <c r="G8" s="294"/>
      <c r="H8" s="294"/>
      <c r="I8" s="294"/>
      <c r="J8" s="294"/>
      <c r="K8" s="294"/>
      <c r="L8" s="181">
        <v>6000</v>
      </c>
      <c r="M8" s="181">
        <v>6077.45</v>
      </c>
      <c r="N8" s="181">
        <v>6077.45</v>
      </c>
      <c r="O8" s="181">
        <v>6000</v>
      </c>
      <c r="P8" s="181"/>
    </row>
    <row r="9" spans="1:16" ht="9.9" customHeight="1" x14ac:dyDescent="0.3">
      <c r="A9" s="203" t="s">
        <v>343</v>
      </c>
      <c r="B9" s="291" t="s">
        <v>336</v>
      </c>
      <c r="C9" s="292"/>
      <c r="D9" s="292"/>
      <c r="E9" s="292"/>
      <c r="F9" s="292"/>
      <c r="G9" s="295" t="s">
        <v>344</v>
      </c>
      <c r="H9" s="296"/>
      <c r="I9" s="296"/>
      <c r="J9" s="296"/>
      <c r="K9" s="296"/>
      <c r="L9" s="182">
        <v>5000</v>
      </c>
      <c r="M9" s="182">
        <v>6077.45</v>
      </c>
      <c r="N9" s="182">
        <v>6077.45</v>
      </c>
      <c r="O9" s="182">
        <v>5000</v>
      </c>
      <c r="P9" s="182"/>
    </row>
    <row r="10" spans="1:16" ht="9.9" customHeight="1" x14ac:dyDescent="0.3">
      <c r="A10" s="203" t="s">
        <v>345</v>
      </c>
      <c r="B10" s="291" t="s">
        <v>336</v>
      </c>
      <c r="C10" s="292"/>
      <c r="D10" s="292"/>
      <c r="E10" s="292"/>
      <c r="F10" s="292"/>
      <c r="G10" s="295" t="s">
        <v>346</v>
      </c>
      <c r="H10" s="296"/>
      <c r="I10" s="296"/>
      <c r="J10" s="296"/>
      <c r="K10" s="296"/>
      <c r="L10" s="182">
        <v>1000</v>
      </c>
      <c r="M10" s="182">
        <v>0</v>
      </c>
      <c r="N10" s="182">
        <v>0</v>
      </c>
      <c r="O10" s="182">
        <v>1000</v>
      </c>
      <c r="P10" s="182"/>
    </row>
    <row r="11" spans="1:16" ht="9.9" customHeight="1" x14ac:dyDescent="0.3">
      <c r="A11" s="116" t="s">
        <v>336</v>
      </c>
      <c r="B11" s="291" t="s">
        <v>336</v>
      </c>
      <c r="C11" s="292"/>
      <c r="D11" s="292"/>
      <c r="E11" s="292"/>
      <c r="F11" s="292"/>
      <c r="G11" s="117" t="s">
        <v>336</v>
      </c>
      <c r="H11" s="118"/>
      <c r="I11" s="118"/>
      <c r="J11" s="118"/>
      <c r="K11" s="118"/>
      <c r="L11" s="183"/>
      <c r="M11" s="183"/>
      <c r="N11" s="183"/>
      <c r="O11" s="183"/>
      <c r="P11" s="183"/>
    </row>
    <row r="12" spans="1:16" ht="9.9" customHeight="1" x14ac:dyDescent="0.3">
      <c r="A12" s="204" t="s">
        <v>347</v>
      </c>
      <c r="B12" s="291" t="s">
        <v>336</v>
      </c>
      <c r="C12" s="292"/>
      <c r="D12" s="292"/>
      <c r="E12" s="292"/>
      <c r="F12" s="293" t="s">
        <v>348</v>
      </c>
      <c r="G12" s="294"/>
      <c r="H12" s="294"/>
      <c r="I12" s="294"/>
      <c r="J12" s="294"/>
      <c r="K12" s="294"/>
      <c r="L12" s="181">
        <v>12485.31</v>
      </c>
      <c r="M12" s="181">
        <v>1836137.69</v>
      </c>
      <c r="N12" s="181">
        <v>1684683.29</v>
      </c>
      <c r="O12" s="181">
        <v>163939.71</v>
      </c>
      <c r="P12" s="181"/>
    </row>
    <row r="13" spans="1:16" ht="9.9" customHeight="1" x14ac:dyDescent="0.3">
      <c r="A13" s="203" t="s">
        <v>349</v>
      </c>
      <c r="B13" s="291" t="s">
        <v>336</v>
      </c>
      <c r="C13" s="292"/>
      <c r="D13" s="292"/>
      <c r="E13" s="292"/>
      <c r="F13" s="292"/>
      <c r="G13" s="295" t="s">
        <v>350</v>
      </c>
      <c r="H13" s="296"/>
      <c r="I13" s="296"/>
      <c r="J13" s="296"/>
      <c r="K13" s="296"/>
      <c r="L13" s="182">
        <v>0</v>
      </c>
      <c r="M13" s="182">
        <v>1804608.74</v>
      </c>
      <c r="N13" s="182">
        <v>1648555.3</v>
      </c>
      <c r="O13" s="182">
        <v>156053.44</v>
      </c>
      <c r="P13" s="182"/>
    </row>
    <row r="14" spans="1:16" ht="9.9" customHeight="1" x14ac:dyDescent="0.3">
      <c r="A14" s="203" t="s">
        <v>351</v>
      </c>
      <c r="B14" s="291" t="s">
        <v>336</v>
      </c>
      <c r="C14" s="292"/>
      <c r="D14" s="292"/>
      <c r="E14" s="292"/>
      <c r="F14" s="292"/>
      <c r="G14" s="295" t="s">
        <v>352</v>
      </c>
      <c r="H14" s="296"/>
      <c r="I14" s="296"/>
      <c r="J14" s="296"/>
      <c r="K14" s="296"/>
      <c r="L14" s="182">
        <v>4.42</v>
      </c>
      <c r="M14" s="182">
        <v>0</v>
      </c>
      <c r="N14" s="182">
        <v>0</v>
      </c>
      <c r="O14" s="182">
        <v>4.42</v>
      </c>
      <c r="P14" s="182"/>
    </row>
    <row r="15" spans="1:16" ht="9.9" customHeight="1" x14ac:dyDescent="0.3">
      <c r="A15" s="203" t="s">
        <v>353</v>
      </c>
      <c r="B15" s="291" t="s">
        <v>336</v>
      </c>
      <c r="C15" s="292"/>
      <c r="D15" s="292"/>
      <c r="E15" s="292"/>
      <c r="F15" s="292"/>
      <c r="G15" s="295" t="s">
        <v>354</v>
      </c>
      <c r="H15" s="296"/>
      <c r="I15" s="296"/>
      <c r="J15" s="296"/>
      <c r="K15" s="296"/>
      <c r="L15" s="182">
        <v>7792.58</v>
      </c>
      <c r="M15" s="182">
        <v>7792.58</v>
      </c>
      <c r="N15" s="182">
        <v>15500</v>
      </c>
      <c r="O15" s="182">
        <v>85.16</v>
      </c>
      <c r="P15" s="182"/>
    </row>
    <row r="16" spans="1:16" ht="9.9" customHeight="1" x14ac:dyDescent="0.3">
      <c r="A16" s="203" t="s">
        <v>355</v>
      </c>
      <c r="B16" s="291" t="s">
        <v>336</v>
      </c>
      <c r="C16" s="292"/>
      <c r="D16" s="292"/>
      <c r="E16" s="292"/>
      <c r="F16" s="292"/>
      <c r="G16" s="295" t="s">
        <v>356</v>
      </c>
      <c r="H16" s="296"/>
      <c r="I16" s="296"/>
      <c r="J16" s="296"/>
      <c r="K16" s="296"/>
      <c r="L16" s="182">
        <v>4688.3100000000004</v>
      </c>
      <c r="M16" s="182">
        <v>23736.37</v>
      </c>
      <c r="N16" s="182">
        <v>20627.990000000002</v>
      </c>
      <c r="O16" s="182">
        <v>7796.69</v>
      </c>
      <c r="P16" s="182"/>
    </row>
    <row r="17" spans="1:16" ht="9.9" customHeight="1" x14ac:dyDescent="0.3">
      <c r="A17" s="116" t="s">
        <v>336</v>
      </c>
      <c r="B17" s="291" t="s">
        <v>336</v>
      </c>
      <c r="C17" s="292"/>
      <c r="D17" s="292"/>
      <c r="E17" s="292"/>
      <c r="F17" s="292"/>
      <c r="G17" s="117" t="s">
        <v>336</v>
      </c>
      <c r="H17" s="118"/>
      <c r="I17" s="118"/>
      <c r="J17" s="118"/>
      <c r="K17" s="118"/>
      <c r="L17" s="183"/>
      <c r="M17" s="183"/>
      <c r="N17" s="183"/>
      <c r="O17" s="183"/>
      <c r="P17" s="183"/>
    </row>
    <row r="18" spans="1:16" ht="9.9" customHeight="1" x14ac:dyDescent="0.3">
      <c r="A18" s="204" t="s">
        <v>357</v>
      </c>
      <c r="B18" s="291" t="s">
        <v>336</v>
      </c>
      <c r="C18" s="292"/>
      <c r="D18" s="292"/>
      <c r="E18" s="292"/>
      <c r="F18" s="293" t="s">
        <v>358</v>
      </c>
      <c r="G18" s="294"/>
      <c r="H18" s="294"/>
      <c r="I18" s="294"/>
      <c r="J18" s="294"/>
      <c r="K18" s="294"/>
      <c r="L18" s="181">
        <v>0</v>
      </c>
      <c r="M18" s="181">
        <v>228569.28</v>
      </c>
      <c r="N18" s="181">
        <v>228569.28</v>
      </c>
      <c r="O18" s="181">
        <v>0</v>
      </c>
      <c r="P18" s="181"/>
    </row>
    <row r="19" spans="1:16" ht="9.9" customHeight="1" x14ac:dyDescent="0.3">
      <c r="A19" s="203" t="s">
        <v>359</v>
      </c>
      <c r="B19" s="291" t="s">
        <v>336</v>
      </c>
      <c r="C19" s="292"/>
      <c r="D19" s="292"/>
      <c r="E19" s="292"/>
      <c r="F19" s="292"/>
      <c r="G19" s="295" t="s">
        <v>360</v>
      </c>
      <c r="H19" s="296"/>
      <c r="I19" s="296"/>
      <c r="J19" s="296"/>
      <c r="K19" s="296"/>
      <c r="L19" s="182">
        <v>0</v>
      </c>
      <c r="M19" s="182">
        <v>228569.28</v>
      </c>
      <c r="N19" s="182">
        <v>228569.28</v>
      </c>
      <c r="O19" s="182">
        <v>0</v>
      </c>
      <c r="P19" s="182"/>
    </row>
    <row r="20" spans="1:16" ht="9.9" customHeight="1" x14ac:dyDescent="0.3">
      <c r="A20" s="116" t="s">
        <v>336</v>
      </c>
      <c r="B20" s="291" t="s">
        <v>336</v>
      </c>
      <c r="C20" s="292"/>
      <c r="D20" s="292"/>
      <c r="E20" s="292"/>
      <c r="F20" s="292"/>
      <c r="G20" s="117" t="s">
        <v>336</v>
      </c>
      <c r="H20" s="118"/>
      <c r="I20" s="118"/>
      <c r="J20" s="118"/>
      <c r="K20" s="118"/>
      <c r="L20" s="183"/>
      <c r="M20" s="183"/>
      <c r="N20" s="183"/>
      <c r="O20" s="183"/>
      <c r="P20" s="183"/>
    </row>
    <row r="21" spans="1:16" ht="9.9" customHeight="1" x14ac:dyDescent="0.3">
      <c r="A21" s="204" t="s">
        <v>365</v>
      </c>
      <c r="B21" s="291" t="s">
        <v>336</v>
      </c>
      <c r="C21" s="292"/>
      <c r="D21" s="292"/>
      <c r="E21" s="292"/>
      <c r="F21" s="293" t="s">
        <v>366</v>
      </c>
      <c r="G21" s="294"/>
      <c r="H21" s="294"/>
      <c r="I21" s="294"/>
      <c r="J21" s="294"/>
      <c r="K21" s="294"/>
      <c r="L21" s="181">
        <v>9254446.4399999995</v>
      </c>
      <c r="M21" s="181">
        <v>647647.43999999994</v>
      </c>
      <c r="N21" s="181">
        <v>917282.07</v>
      </c>
      <c r="O21" s="181">
        <v>8984811.8100000005</v>
      </c>
      <c r="P21" s="181"/>
    </row>
    <row r="22" spans="1:16" ht="9.9" customHeight="1" x14ac:dyDescent="0.3">
      <c r="A22" s="203" t="s">
        <v>367</v>
      </c>
      <c r="B22" s="291" t="s">
        <v>336</v>
      </c>
      <c r="C22" s="292"/>
      <c r="D22" s="292"/>
      <c r="E22" s="292"/>
      <c r="F22" s="292"/>
      <c r="G22" s="295" t="s">
        <v>368</v>
      </c>
      <c r="H22" s="296"/>
      <c r="I22" s="296"/>
      <c r="J22" s="296"/>
      <c r="K22" s="296"/>
      <c r="L22" s="182">
        <v>2066279.98</v>
      </c>
      <c r="M22" s="182">
        <v>600835.23</v>
      </c>
      <c r="N22" s="182">
        <v>905744.27</v>
      </c>
      <c r="O22" s="182">
        <v>1761370.94</v>
      </c>
      <c r="P22" s="182"/>
    </row>
    <row r="23" spans="1:16" ht="9.9" customHeight="1" x14ac:dyDescent="0.3">
      <c r="A23" s="203" t="s">
        <v>369</v>
      </c>
      <c r="B23" s="291" t="s">
        <v>336</v>
      </c>
      <c r="C23" s="292"/>
      <c r="D23" s="292"/>
      <c r="E23" s="292"/>
      <c r="F23" s="292"/>
      <c r="G23" s="295" t="s">
        <v>370</v>
      </c>
      <c r="H23" s="296"/>
      <c r="I23" s="296"/>
      <c r="J23" s="296"/>
      <c r="K23" s="296"/>
      <c r="L23" s="182">
        <v>914263.15</v>
      </c>
      <c r="M23" s="182">
        <v>16790.87</v>
      </c>
      <c r="N23" s="182">
        <v>1214.96</v>
      </c>
      <c r="O23" s="182">
        <v>929839.06</v>
      </c>
      <c r="P23" s="182"/>
    </row>
    <row r="24" spans="1:16" ht="9.9" customHeight="1" x14ac:dyDescent="0.3">
      <c r="A24" s="203" t="s">
        <v>371</v>
      </c>
      <c r="B24" s="291" t="s">
        <v>336</v>
      </c>
      <c r="C24" s="292"/>
      <c r="D24" s="292"/>
      <c r="E24" s="292"/>
      <c r="F24" s="292"/>
      <c r="G24" s="295" t="s">
        <v>372</v>
      </c>
      <c r="H24" s="296"/>
      <c r="I24" s="296"/>
      <c r="J24" s="296"/>
      <c r="K24" s="296"/>
      <c r="L24" s="182">
        <v>5659480.4199999999</v>
      </c>
      <c r="M24" s="182">
        <v>29157.45</v>
      </c>
      <c r="N24" s="182">
        <v>9500.83</v>
      </c>
      <c r="O24" s="182">
        <v>5679137.04</v>
      </c>
      <c r="P24" s="182"/>
    </row>
    <row r="25" spans="1:16" ht="9.9" customHeight="1" x14ac:dyDescent="0.3">
      <c r="A25" s="203" t="s">
        <v>373</v>
      </c>
      <c r="B25" s="291" t="s">
        <v>336</v>
      </c>
      <c r="C25" s="292"/>
      <c r="D25" s="292"/>
      <c r="E25" s="292"/>
      <c r="F25" s="292"/>
      <c r="G25" s="295" t="s">
        <v>374</v>
      </c>
      <c r="H25" s="296"/>
      <c r="I25" s="296"/>
      <c r="J25" s="296"/>
      <c r="K25" s="296"/>
      <c r="L25" s="182">
        <v>614422.89</v>
      </c>
      <c r="M25" s="182">
        <v>863.89</v>
      </c>
      <c r="N25" s="182">
        <v>822.01</v>
      </c>
      <c r="O25" s="182">
        <v>614464.77</v>
      </c>
      <c r="P25" s="182"/>
    </row>
    <row r="26" spans="1:16" ht="9.9" customHeight="1" x14ac:dyDescent="0.3">
      <c r="A26" s="116" t="s">
        <v>336</v>
      </c>
      <c r="B26" s="291" t="s">
        <v>336</v>
      </c>
      <c r="C26" s="292"/>
      <c r="D26" s="292"/>
      <c r="E26" s="292"/>
      <c r="F26" s="292"/>
      <c r="G26" s="117" t="s">
        <v>336</v>
      </c>
      <c r="H26" s="118"/>
      <c r="I26" s="118"/>
      <c r="J26" s="118"/>
      <c r="K26" s="118"/>
      <c r="L26" s="183"/>
      <c r="M26" s="183"/>
      <c r="N26" s="183"/>
      <c r="O26" s="183"/>
      <c r="P26" s="183"/>
    </row>
    <row r="27" spans="1:16" ht="9.9" customHeight="1" x14ac:dyDescent="0.3">
      <c r="A27" s="204" t="s">
        <v>375</v>
      </c>
      <c r="B27" s="291" t="s">
        <v>336</v>
      </c>
      <c r="C27" s="292"/>
      <c r="D27" s="292"/>
      <c r="E27" s="292"/>
      <c r="F27" s="293" t="s">
        <v>376</v>
      </c>
      <c r="G27" s="294"/>
      <c r="H27" s="294"/>
      <c r="I27" s="294"/>
      <c r="J27" s="294"/>
      <c r="K27" s="294"/>
      <c r="L27" s="181">
        <v>728506.79</v>
      </c>
      <c r="M27" s="181">
        <v>776.64</v>
      </c>
      <c r="N27" s="181">
        <v>229381.74</v>
      </c>
      <c r="O27" s="181">
        <v>499901.69</v>
      </c>
      <c r="P27" s="181"/>
    </row>
    <row r="28" spans="1:16" ht="9.9" customHeight="1" x14ac:dyDescent="0.3">
      <c r="A28" s="203" t="s">
        <v>377</v>
      </c>
      <c r="B28" s="291" t="s">
        <v>336</v>
      </c>
      <c r="C28" s="292"/>
      <c r="D28" s="292"/>
      <c r="E28" s="292"/>
      <c r="F28" s="292"/>
      <c r="G28" s="295" t="s">
        <v>378</v>
      </c>
      <c r="H28" s="296"/>
      <c r="I28" s="296"/>
      <c r="J28" s="296"/>
      <c r="K28" s="296"/>
      <c r="L28" s="182">
        <v>728506.79</v>
      </c>
      <c r="M28" s="182">
        <v>776.64</v>
      </c>
      <c r="N28" s="182">
        <v>229381.74</v>
      </c>
      <c r="O28" s="182">
        <v>499901.69</v>
      </c>
      <c r="P28" s="182"/>
    </row>
    <row r="29" spans="1:16" ht="9.9" customHeight="1" x14ac:dyDescent="0.3">
      <c r="A29" s="116" t="s">
        <v>336</v>
      </c>
      <c r="B29" s="291" t="s">
        <v>336</v>
      </c>
      <c r="C29" s="292"/>
      <c r="D29" s="292"/>
      <c r="E29" s="292"/>
      <c r="F29" s="292"/>
      <c r="G29" s="117" t="s">
        <v>336</v>
      </c>
      <c r="H29" s="118"/>
      <c r="I29" s="118"/>
      <c r="J29" s="118"/>
      <c r="K29" s="118"/>
      <c r="L29" s="183"/>
      <c r="M29" s="183"/>
      <c r="N29" s="183"/>
      <c r="O29" s="183"/>
      <c r="P29" s="183"/>
    </row>
    <row r="30" spans="1:16" ht="9.9" customHeight="1" x14ac:dyDescent="0.3">
      <c r="A30" s="204" t="s">
        <v>379</v>
      </c>
      <c r="B30" s="291" t="s">
        <v>336</v>
      </c>
      <c r="C30" s="292"/>
      <c r="D30" s="292"/>
      <c r="E30" s="292"/>
      <c r="F30" s="293" t="s">
        <v>380</v>
      </c>
      <c r="G30" s="294"/>
      <c r="H30" s="294"/>
      <c r="I30" s="294"/>
      <c r="J30" s="294"/>
      <c r="K30" s="294"/>
      <c r="L30" s="181">
        <v>0</v>
      </c>
      <c r="M30" s="181">
        <v>1975.8</v>
      </c>
      <c r="N30" s="181">
        <v>1975.8</v>
      </c>
      <c r="O30" s="181">
        <v>0</v>
      </c>
      <c r="P30" s="181"/>
    </row>
    <row r="31" spans="1:16" ht="9.9" customHeight="1" x14ac:dyDescent="0.3">
      <c r="A31" s="203" t="s">
        <v>381</v>
      </c>
      <c r="B31" s="291" t="s">
        <v>336</v>
      </c>
      <c r="C31" s="292"/>
      <c r="D31" s="292"/>
      <c r="E31" s="292"/>
      <c r="F31" s="292"/>
      <c r="G31" s="295" t="s">
        <v>382</v>
      </c>
      <c r="H31" s="296"/>
      <c r="I31" s="296"/>
      <c r="J31" s="296"/>
      <c r="K31" s="296"/>
      <c r="L31" s="182">
        <v>0</v>
      </c>
      <c r="M31" s="182">
        <v>1975.8</v>
      </c>
      <c r="N31" s="182">
        <v>1975.8</v>
      </c>
      <c r="O31" s="182">
        <v>0</v>
      </c>
      <c r="P31" s="182"/>
    </row>
    <row r="32" spans="1:16" ht="9.9" customHeight="1" x14ac:dyDescent="0.3">
      <c r="A32" s="116" t="s">
        <v>336</v>
      </c>
      <c r="B32" s="291" t="s">
        <v>336</v>
      </c>
      <c r="C32" s="292"/>
      <c r="D32" s="292"/>
      <c r="E32" s="292"/>
      <c r="F32" s="292"/>
      <c r="G32" s="117" t="s">
        <v>336</v>
      </c>
      <c r="H32" s="118"/>
      <c r="I32" s="118"/>
      <c r="J32" s="118"/>
      <c r="K32" s="118"/>
      <c r="L32" s="183"/>
      <c r="M32" s="183"/>
      <c r="N32" s="183"/>
      <c r="O32" s="183"/>
      <c r="P32" s="183"/>
    </row>
    <row r="33" spans="1:16" ht="9.9" customHeight="1" x14ac:dyDescent="0.3">
      <c r="A33" s="204" t="s">
        <v>383</v>
      </c>
      <c r="B33" s="291" t="s">
        <v>336</v>
      </c>
      <c r="C33" s="292"/>
      <c r="D33" s="293" t="s">
        <v>384</v>
      </c>
      <c r="E33" s="294"/>
      <c r="F33" s="294"/>
      <c r="G33" s="294"/>
      <c r="H33" s="294"/>
      <c r="I33" s="294"/>
      <c r="J33" s="294"/>
      <c r="K33" s="294"/>
      <c r="L33" s="181">
        <v>12673.72</v>
      </c>
      <c r="M33" s="181">
        <v>155931.22</v>
      </c>
      <c r="N33" s="181">
        <v>33811.760000000002</v>
      </c>
      <c r="O33" s="181">
        <v>134793.18</v>
      </c>
      <c r="P33" s="181"/>
    </row>
    <row r="34" spans="1:16" ht="9.9" customHeight="1" x14ac:dyDescent="0.3">
      <c r="A34" s="204" t="s">
        <v>385</v>
      </c>
      <c r="B34" s="291" t="s">
        <v>336</v>
      </c>
      <c r="C34" s="292"/>
      <c r="D34" s="292"/>
      <c r="E34" s="293" t="s">
        <v>386</v>
      </c>
      <c r="F34" s="294"/>
      <c r="G34" s="294"/>
      <c r="H34" s="294"/>
      <c r="I34" s="294"/>
      <c r="J34" s="294"/>
      <c r="K34" s="294"/>
      <c r="L34" s="181">
        <v>4071.37</v>
      </c>
      <c r="M34" s="181">
        <v>21912.7</v>
      </c>
      <c r="N34" s="181">
        <v>23736.37</v>
      </c>
      <c r="O34" s="181">
        <v>2247.6999999999998</v>
      </c>
      <c r="P34" s="181"/>
    </row>
    <row r="35" spans="1:16" ht="9.9" customHeight="1" x14ac:dyDescent="0.3">
      <c r="A35" s="204" t="s">
        <v>387</v>
      </c>
      <c r="B35" s="291" t="s">
        <v>336</v>
      </c>
      <c r="C35" s="292"/>
      <c r="D35" s="292"/>
      <c r="E35" s="292"/>
      <c r="F35" s="293" t="s">
        <v>388</v>
      </c>
      <c r="G35" s="294"/>
      <c r="H35" s="294"/>
      <c r="I35" s="294"/>
      <c r="J35" s="294"/>
      <c r="K35" s="294"/>
      <c r="L35" s="181">
        <v>4071.37</v>
      </c>
      <c r="M35" s="181">
        <v>21912.7</v>
      </c>
      <c r="N35" s="181">
        <v>23736.37</v>
      </c>
      <c r="O35" s="181">
        <v>2247.6999999999998</v>
      </c>
      <c r="P35" s="181"/>
    </row>
    <row r="36" spans="1:16" ht="9.9" customHeight="1" x14ac:dyDescent="0.3">
      <c r="A36" s="203" t="s">
        <v>389</v>
      </c>
      <c r="B36" s="291" t="s">
        <v>336</v>
      </c>
      <c r="C36" s="292"/>
      <c r="D36" s="292"/>
      <c r="E36" s="292"/>
      <c r="F36" s="292"/>
      <c r="G36" s="295" t="s">
        <v>390</v>
      </c>
      <c r="H36" s="296"/>
      <c r="I36" s="296"/>
      <c r="J36" s="296"/>
      <c r="K36" s="296"/>
      <c r="L36" s="182">
        <v>3425</v>
      </c>
      <c r="M36" s="182">
        <v>21060</v>
      </c>
      <c r="N36" s="182">
        <v>23090</v>
      </c>
      <c r="O36" s="182">
        <v>1395</v>
      </c>
      <c r="P36" s="182"/>
    </row>
    <row r="37" spans="1:16" ht="9.9" customHeight="1" x14ac:dyDescent="0.3">
      <c r="A37" s="203" t="s">
        <v>391</v>
      </c>
      <c r="B37" s="291" t="s">
        <v>336</v>
      </c>
      <c r="C37" s="292"/>
      <c r="D37" s="292"/>
      <c r="E37" s="292"/>
      <c r="F37" s="292"/>
      <c r="G37" s="295" t="s">
        <v>392</v>
      </c>
      <c r="H37" s="296"/>
      <c r="I37" s="296"/>
      <c r="J37" s="296"/>
      <c r="K37" s="296"/>
      <c r="L37" s="182">
        <v>500</v>
      </c>
      <c r="M37" s="182">
        <v>500</v>
      </c>
      <c r="N37" s="182">
        <v>500</v>
      </c>
      <c r="O37" s="182">
        <v>500</v>
      </c>
      <c r="P37" s="182"/>
    </row>
    <row r="38" spans="1:16" ht="9.9" customHeight="1" x14ac:dyDescent="0.3">
      <c r="A38" s="203" t="s">
        <v>393</v>
      </c>
      <c r="B38" s="291" t="s">
        <v>336</v>
      </c>
      <c r="C38" s="292"/>
      <c r="D38" s="292"/>
      <c r="E38" s="292"/>
      <c r="F38" s="292"/>
      <c r="G38" s="295" t="s">
        <v>394</v>
      </c>
      <c r="H38" s="296"/>
      <c r="I38" s="296"/>
      <c r="J38" s="296"/>
      <c r="K38" s="296"/>
      <c r="L38" s="182">
        <v>146.37</v>
      </c>
      <c r="M38" s="182">
        <v>352.7</v>
      </c>
      <c r="N38" s="182">
        <v>146.37</v>
      </c>
      <c r="O38" s="182">
        <v>352.7</v>
      </c>
      <c r="P38" s="182"/>
    </row>
    <row r="39" spans="1:16" ht="9.9" customHeight="1" x14ac:dyDescent="0.3">
      <c r="A39" s="116" t="s">
        <v>336</v>
      </c>
      <c r="B39" s="291" t="s">
        <v>336</v>
      </c>
      <c r="C39" s="292"/>
      <c r="D39" s="292"/>
      <c r="E39" s="292"/>
      <c r="F39" s="292"/>
      <c r="G39" s="117" t="s">
        <v>336</v>
      </c>
      <c r="H39" s="118"/>
      <c r="I39" s="118"/>
      <c r="J39" s="118"/>
      <c r="K39" s="118"/>
      <c r="L39" s="183"/>
      <c r="M39" s="183"/>
      <c r="N39" s="183"/>
      <c r="O39" s="183"/>
      <c r="P39" s="183"/>
    </row>
    <row r="40" spans="1:16" ht="9.9" customHeight="1" x14ac:dyDescent="0.3">
      <c r="A40" s="204" t="s">
        <v>395</v>
      </c>
      <c r="B40" s="291" t="s">
        <v>336</v>
      </c>
      <c r="C40" s="292"/>
      <c r="D40" s="292"/>
      <c r="E40" s="293" t="s">
        <v>396</v>
      </c>
      <c r="F40" s="294"/>
      <c r="G40" s="294"/>
      <c r="H40" s="294"/>
      <c r="I40" s="294"/>
      <c r="J40" s="294"/>
      <c r="K40" s="294"/>
      <c r="L40" s="181">
        <v>5363.1</v>
      </c>
      <c r="M40" s="181">
        <v>130097.5</v>
      </c>
      <c r="N40" s="181">
        <v>6626.77</v>
      </c>
      <c r="O40" s="181">
        <v>128833.83</v>
      </c>
      <c r="P40" s="181"/>
    </row>
    <row r="41" spans="1:16" ht="9.9" customHeight="1" x14ac:dyDescent="0.3">
      <c r="A41" s="204" t="s">
        <v>397</v>
      </c>
      <c r="B41" s="291" t="s">
        <v>336</v>
      </c>
      <c r="C41" s="292"/>
      <c r="D41" s="292"/>
      <c r="E41" s="292"/>
      <c r="F41" s="293" t="s">
        <v>396</v>
      </c>
      <c r="G41" s="294"/>
      <c r="H41" s="294"/>
      <c r="I41" s="294"/>
      <c r="J41" s="294"/>
      <c r="K41" s="294"/>
      <c r="L41" s="181">
        <v>5363.1</v>
      </c>
      <c r="M41" s="181">
        <v>130097.5</v>
      </c>
      <c r="N41" s="181">
        <v>6626.77</v>
      </c>
      <c r="O41" s="181">
        <v>128833.83</v>
      </c>
      <c r="P41" s="181"/>
    </row>
    <row r="42" spans="1:16" ht="9.9" customHeight="1" x14ac:dyDescent="0.3">
      <c r="A42" s="203" t="s">
        <v>398</v>
      </c>
      <c r="B42" s="291" t="s">
        <v>336</v>
      </c>
      <c r="C42" s="292"/>
      <c r="D42" s="292"/>
      <c r="E42" s="292"/>
      <c r="F42" s="292"/>
      <c r="G42" s="295" t="s">
        <v>399</v>
      </c>
      <c r="H42" s="296"/>
      <c r="I42" s="296"/>
      <c r="J42" s="296"/>
      <c r="K42" s="296"/>
      <c r="L42" s="182">
        <v>4322.9399999999996</v>
      </c>
      <c r="M42" s="182">
        <v>4922.5</v>
      </c>
      <c r="N42" s="182">
        <v>6626.77</v>
      </c>
      <c r="O42" s="182">
        <v>2618.67</v>
      </c>
      <c r="P42" s="182"/>
    </row>
    <row r="43" spans="1:16" ht="9.9" customHeight="1" x14ac:dyDescent="0.3">
      <c r="A43" s="203" t="s">
        <v>400</v>
      </c>
      <c r="B43" s="291" t="s">
        <v>336</v>
      </c>
      <c r="C43" s="292"/>
      <c r="D43" s="292"/>
      <c r="E43" s="292"/>
      <c r="F43" s="292"/>
      <c r="G43" s="295" t="s">
        <v>401</v>
      </c>
      <c r="H43" s="296"/>
      <c r="I43" s="296"/>
      <c r="J43" s="296"/>
      <c r="K43" s="296"/>
      <c r="L43" s="182">
        <v>1040.1600000000001</v>
      </c>
      <c r="M43" s="182">
        <v>125175</v>
      </c>
      <c r="N43" s="182">
        <v>0</v>
      </c>
      <c r="O43" s="182">
        <v>126215.16</v>
      </c>
      <c r="P43" s="182"/>
    </row>
    <row r="44" spans="1:16" ht="9.9" customHeight="1" x14ac:dyDescent="0.3">
      <c r="A44" s="116" t="s">
        <v>336</v>
      </c>
      <c r="B44" s="291" t="s">
        <v>336</v>
      </c>
      <c r="C44" s="292"/>
      <c r="D44" s="292"/>
      <c r="E44" s="292"/>
      <c r="F44" s="292"/>
      <c r="G44" s="117" t="s">
        <v>336</v>
      </c>
      <c r="H44" s="118"/>
      <c r="I44" s="118"/>
      <c r="J44" s="118"/>
      <c r="K44" s="118"/>
      <c r="L44" s="183"/>
      <c r="M44" s="183"/>
      <c r="N44" s="183"/>
      <c r="O44" s="183"/>
      <c r="P44" s="183"/>
    </row>
    <row r="45" spans="1:16" ht="9.9" customHeight="1" x14ac:dyDescent="0.3">
      <c r="A45" s="204" t="s">
        <v>404</v>
      </c>
      <c r="B45" s="291" t="s">
        <v>336</v>
      </c>
      <c r="C45" s="292"/>
      <c r="D45" s="292"/>
      <c r="E45" s="293" t="s">
        <v>405</v>
      </c>
      <c r="F45" s="294"/>
      <c r="G45" s="294"/>
      <c r="H45" s="294"/>
      <c r="I45" s="294"/>
      <c r="J45" s="294"/>
      <c r="K45" s="294"/>
      <c r="L45" s="181">
        <v>3239.25</v>
      </c>
      <c r="M45" s="181">
        <v>3921.02</v>
      </c>
      <c r="N45" s="181">
        <v>3448.62</v>
      </c>
      <c r="O45" s="181">
        <v>3711.65</v>
      </c>
      <c r="P45" s="181"/>
    </row>
    <row r="46" spans="1:16" ht="9.9" customHeight="1" x14ac:dyDescent="0.3">
      <c r="A46" s="204" t="s">
        <v>406</v>
      </c>
      <c r="B46" s="291" t="s">
        <v>336</v>
      </c>
      <c r="C46" s="292"/>
      <c r="D46" s="292"/>
      <c r="E46" s="292"/>
      <c r="F46" s="293" t="s">
        <v>405</v>
      </c>
      <c r="G46" s="294"/>
      <c r="H46" s="294"/>
      <c r="I46" s="294"/>
      <c r="J46" s="294"/>
      <c r="K46" s="294"/>
      <c r="L46" s="181">
        <v>3239.25</v>
      </c>
      <c r="M46" s="181">
        <v>3921.02</v>
      </c>
      <c r="N46" s="181">
        <v>3448.62</v>
      </c>
      <c r="O46" s="181">
        <v>3711.65</v>
      </c>
      <c r="P46" s="181"/>
    </row>
    <row r="47" spans="1:16" ht="9.9" customHeight="1" x14ac:dyDescent="0.3">
      <c r="A47" s="203" t="s">
        <v>407</v>
      </c>
      <c r="B47" s="291" t="s">
        <v>336</v>
      </c>
      <c r="C47" s="292"/>
      <c r="D47" s="292"/>
      <c r="E47" s="292"/>
      <c r="F47" s="292"/>
      <c r="G47" s="295" t="s">
        <v>408</v>
      </c>
      <c r="H47" s="296"/>
      <c r="I47" s="296"/>
      <c r="J47" s="296"/>
      <c r="K47" s="296"/>
      <c r="L47" s="182">
        <v>3239.25</v>
      </c>
      <c r="M47" s="182">
        <v>3921.02</v>
      </c>
      <c r="N47" s="182">
        <v>3448.62</v>
      </c>
      <c r="O47" s="182">
        <v>3711.65</v>
      </c>
      <c r="P47" s="182"/>
    </row>
    <row r="48" spans="1:16" ht="9.9" customHeight="1" x14ac:dyDescent="0.3">
      <c r="A48" s="116" t="s">
        <v>336</v>
      </c>
      <c r="B48" s="291" t="s">
        <v>336</v>
      </c>
      <c r="C48" s="292"/>
      <c r="D48" s="292"/>
      <c r="E48" s="292"/>
      <c r="F48" s="292"/>
      <c r="G48" s="117" t="s">
        <v>336</v>
      </c>
      <c r="H48" s="118"/>
      <c r="I48" s="118"/>
      <c r="J48" s="118"/>
      <c r="K48" s="118"/>
      <c r="L48" s="183"/>
      <c r="M48" s="183"/>
      <c r="N48" s="183"/>
      <c r="O48" s="183"/>
      <c r="P48" s="183"/>
    </row>
    <row r="49" spans="1:16" ht="9.9" customHeight="1" x14ac:dyDescent="0.3">
      <c r="A49" s="204" t="s">
        <v>409</v>
      </c>
      <c r="B49" s="202" t="s">
        <v>336</v>
      </c>
      <c r="C49" s="293" t="s">
        <v>410</v>
      </c>
      <c r="D49" s="294"/>
      <c r="E49" s="294"/>
      <c r="F49" s="294"/>
      <c r="G49" s="294"/>
      <c r="H49" s="294"/>
      <c r="I49" s="294"/>
      <c r="J49" s="294"/>
      <c r="K49" s="294"/>
      <c r="L49" s="181">
        <v>13250134.300000001</v>
      </c>
      <c r="M49" s="181">
        <v>461400.64</v>
      </c>
      <c r="N49" s="181">
        <v>145356.74</v>
      </c>
      <c r="O49" s="181">
        <v>13566178.199999999</v>
      </c>
      <c r="P49" s="181"/>
    </row>
    <row r="50" spans="1:16" ht="9.9" customHeight="1" x14ac:dyDescent="0.3">
      <c r="A50" s="204" t="s">
        <v>411</v>
      </c>
      <c r="B50" s="291" t="s">
        <v>336</v>
      </c>
      <c r="C50" s="292"/>
      <c r="D50" s="293" t="s">
        <v>412</v>
      </c>
      <c r="E50" s="294"/>
      <c r="F50" s="294"/>
      <c r="G50" s="294"/>
      <c r="H50" s="294"/>
      <c r="I50" s="294"/>
      <c r="J50" s="294"/>
      <c r="K50" s="294"/>
      <c r="L50" s="181">
        <v>27391.38</v>
      </c>
      <c r="M50" s="181">
        <v>136.96</v>
      </c>
      <c r="N50" s="181">
        <v>0</v>
      </c>
      <c r="O50" s="181">
        <v>27528.34</v>
      </c>
      <c r="P50" s="181"/>
    </row>
    <row r="51" spans="1:16" ht="9.9" customHeight="1" x14ac:dyDescent="0.3">
      <c r="A51" s="204" t="s">
        <v>413</v>
      </c>
      <c r="B51" s="291" t="s">
        <v>336</v>
      </c>
      <c r="C51" s="292"/>
      <c r="D51" s="292"/>
      <c r="E51" s="293" t="s">
        <v>414</v>
      </c>
      <c r="F51" s="294"/>
      <c r="G51" s="294"/>
      <c r="H51" s="294"/>
      <c r="I51" s="294"/>
      <c r="J51" s="294"/>
      <c r="K51" s="294"/>
      <c r="L51" s="181">
        <v>27391.38</v>
      </c>
      <c r="M51" s="181">
        <v>136.96</v>
      </c>
      <c r="N51" s="181">
        <v>0</v>
      </c>
      <c r="O51" s="181">
        <v>27528.34</v>
      </c>
      <c r="P51" s="181"/>
    </row>
    <row r="52" spans="1:16" ht="9.9" customHeight="1" x14ac:dyDescent="0.3">
      <c r="A52" s="204" t="s">
        <v>415</v>
      </c>
      <c r="B52" s="291" t="s">
        <v>336</v>
      </c>
      <c r="C52" s="292"/>
      <c r="D52" s="292"/>
      <c r="E52" s="292"/>
      <c r="F52" s="293" t="s">
        <v>414</v>
      </c>
      <c r="G52" s="294"/>
      <c r="H52" s="294"/>
      <c r="I52" s="294"/>
      <c r="J52" s="294"/>
      <c r="K52" s="294"/>
      <c r="L52" s="181">
        <v>27391.38</v>
      </c>
      <c r="M52" s="181">
        <v>136.96</v>
      </c>
      <c r="N52" s="181">
        <v>0</v>
      </c>
      <c r="O52" s="181">
        <v>27528.34</v>
      </c>
      <c r="P52" s="181"/>
    </row>
    <row r="53" spans="1:16" ht="9.9" customHeight="1" x14ac:dyDescent="0.3">
      <c r="A53" s="203" t="s">
        <v>416</v>
      </c>
      <c r="B53" s="291" t="s">
        <v>336</v>
      </c>
      <c r="C53" s="292"/>
      <c r="D53" s="292"/>
      <c r="E53" s="292"/>
      <c r="F53" s="292"/>
      <c r="G53" s="295" t="s">
        <v>417</v>
      </c>
      <c r="H53" s="296"/>
      <c r="I53" s="296"/>
      <c r="J53" s="296"/>
      <c r="K53" s="296"/>
      <c r="L53" s="182">
        <v>27391.38</v>
      </c>
      <c r="M53" s="182">
        <v>136.96</v>
      </c>
      <c r="N53" s="182">
        <v>0</v>
      </c>
      <c r="O53" s="182">
        <v>27528.34</v>
      </c>
      <c r="P53" s="182"/>
    </row>
    <row r="54" spans="1:16" ht="9.9" customHeight="1" x14ac:dyDescent="0.3">
      <c r="A54" s="116" t="s">
        <v>336</v>
      </c>
      <c r="B54" s="291" t="s">
        <v>336</v>
      </c>
      <c r="C54" s="292"/>
      <c r="D54" s="292"/>
      <c r="E54" s="292"/>
      <c r="F54" s="292"/>
      <c r="G54" s="117" t="s">
        <v>336</v>
      </c>
      <c r="H54" s="118"/>
      <c r="I54" s="118"/>
      <c r="J54" s="118"/>
      <c r="K54" s="118"/>
      <c r="L54" s="183"/>
      <c r="M54" s="183"/>
      <c r="N54" s="183"/>
      <c r="O54" s="183"/>
      <c r="P54" s="183"/>
    </row>
    <row r="55" spans="1:16" ht="9.9" customHeight="1" x14ac:dyDescent="0.3">
      <c r="A55" s="204" t="s">
        <v>418</v>
      </c>
      <c r="B55" s="291" t="s">
        <v>336</v>
      </c>
      <c r="C55" s="292"/>
      <c r="D55" s="293" t="s">
        <v>419</v>
      </c>
      <c r="E55" s="294"/>
      <c r="F55" s="294"/>
      <c r="G55" s="294"/>
      <c r="H55" s="294"/>
      <c r="I55" s="294"/>
      <c r="J55" s="294"/>
      <c r="K55" s="294"/>
      <c r="L55" s="181">
        <v>3568188.23</v>
      </c>
      <c r="M55" s="181">
        <v>461263.68</v>
      </c>
      <c r="N55" s="181">
        <v>145356.74</v>
      </c>
      <c r="O55" s="181">
        <v>3884095.17</v>
      </c>
      <c r="P55" s="181"/>
    </row>
    <row r="56" spans="1:16" ht="9.9" customHeight="1" x14ac:dyDescent="0.3">
      <c r="A56" s="204" t="s">
        <v>420</v>
      </c>
      <c r="B56" s="291" t="s">
        <v>336</v>
      </c>
      <c r="C56" s="292"/>
      <c r="D56" s="292"/>
      <c r="E56" s="293" t="s">
        <v>421</v>
      </c>
      <c r="F56" s="294"/>
      <c r="G56" s="294"/>
      <c r="H56" s="294"/>
      <c r="I56" s="294"/>
      <c r="J56" s="294"/>
      <c r="K56" s="294"/>
      <c r="L56" s="181">
        <v>29776117.57</v>
      </c>
      <c r="M56" s="181">
        <v>461263.68</v>
      </c>
      <c r="N56" s="181">
        <v>0</v>
      </c>
      <c r="O56" s="181">
        <v>30237381.25</v>
      </c>
      <c r="P56" s="181"/>
    </row>
    <row r="57" spans="1:16" ht="9.9" customHeight="1" x14ac:dyDescent="0.3">
      <c r="A57" s="204" t="s">
        <v>422</v>
      </c>
      <c r="B57" s="291" t="s">
        <v>336</v>
      </c>
      <c r="C57" s="292"/>
      <c r="D57" s="292"/>
      <c r="E57" s="292"/>
      <c r="F57" s="293" t="s">
        <v>421</v>
      </c>
      <c r="G57" s="294"/>
      <c r="H57" s="294"/>
      <c r="I57" s="294"/>
      <c r="J57" s="294"/>
      <c r="K57" s="294"/>
      <c r="L57" s="181">
        <v>29776117.57</v>
      </c>
      <c r="M57" s="181">
        <v>461263.68</v>
      </c>
      <c r="N57" s="181">
        <v>0</v>
      </c>
      <c r="O57" s="181">
        <v>30237381.25</v>
      </c>
      <c r="P57" s="181"/>
    </row>
    <row r="58" spans="1:16" ht="9.9" customHeight="1" x14ac:dyDescent="0.3">
      <c r="A58" s="203" t="s">
        <v>423</v>
      </c>
      <c r="B58" s="291" t="s">
        <v>336</v>
      </c>
      <c r="C58" s="292"/>
      <c r="D58" s="292"/>
      <c r="E58" s="292"/>
      <c r="F58" s="292"/>
      <c r="G58" s="295" t="s">
        <v>424</v>
      </c>
      <c r="H58" s="296"/>
      <c r="I58" s="296"/>
      <c r="J58" s="296"/>
      <c r="K58" s="296"/>
      <c r="L58" s="182">
        <v>759111.34</v>
      </c>
      <c r="M58" s="182">
        <v>0</v>
      </c>
      <c r="N58" s="182">
        <v>0</v>
      </c>
      <c r="O58" s="182">
        <v>759111.34</v>
      </c>
      <c r="P58" s="182"/>
    </row>
    <row r="59" spans="1:16" ht="9.9" customHeight="1" x14ac:dyDescent="0.3">
      <c r="A59" s="203" t="s">
        <v>425</v>
      </c>
      <c r="B59" s="291" t="s">
        <v>336</v>
      </c>
      <c r="C59" s="292"/>
      <c r="D59" s="292"/>
      <c r="E59" s="292"/>
      <c r="F59" s="292"/>
      <c r="G59" s="295" t="s">
        <v>426</v>
      </c>
      <c r="H59" s="296"/>
      <c r="I59" s="296"/>
      <c r="J59" s="296"/>
      <c r="K59" s="296"/>
      <c r="L59" s="182">
        <v>350327.15</v>
      </c>
      <c r="M59" s="182">
        <v>0</v>
      </c>
      <c r="N59" s="182">
        <v>0</v>
      </c>
      <c r="O59" s="182">
        <v>350327.15</v>
      </c>
      <c r="P59" s="182"/>
    </row>
    <row r="60" spans="1:16" ht="9.9" customHeight="1" x14ac:dyDescent="0.3">
      <c r="A60" s="203" t="s">
        <v>427</v>
      </c>
      <c r="B60" s="291" t="s">
        <v>336</v>
      </c>
      <c r="C60" s="292"/>
      <c r="D60" s="292"/>
      <c r="E60" s="292"/>
      <c r="F60" s="292"/>
      <c r="G60" s="295" t="s">
        <v>428</v>
      </c>
      <c r="H60" s="296"/>
      <c r="I60" s="296"/>
      <c r="J60" s="296"/>
      <c r="K60" s="296"/>
      <c r="L60" s="182">
        <v>1108963.1499999999</v>
      </c>
      <c r="M60" s="182">
        <v>0</v>
      </c>
      <c r="N60" s="182">
        <v>0</v>
      </c>
      <c r="O60" s="182">
        <v>1108963.1499999999</v>
      </c>
      <c r="P60" s="182"/>
    </row>
    <row r="61" spans="1:16" ht="9.9" customHeight="1" x14ac:dyDescent="0.3">
      <c r="A61" s="203" t="s">
        <v>429</v>
      </c>
      <c r="B61" s="291" t="s">
        <v>336</v>
      </c>
      <c r="C61" s="292"/>
      <c r="D61" s="292"/>
      <c r="E61" s="292"/>
      <c r="F61" s="292"/>
      <c r="G61" s="295" t="s">
        <v>430</v>
      </c>
      <c r="H61" s="296"/>
      <c r="I61" s="296"/>
      <c r="J61" s="296"/>
      <c r="K61" s="296"/>
      <c r="L61" s="182">
        <v>867655.32</v>
      </c>
      <c r="M61" s="182">
        <v>2680</v>
      </c>
      <c r="N61" s="182">
        <v>0</v>
      </c>
      <c r="O61" s="182">
        <v>870335.32</v>
      </c>
      <c r="P61" s="182"/>
    </row>
    <row r="62" spans="1:16" ht="9.9" customHeight="1" x14ac:dyDescent="0.3">
      <c r="A62" s="203" t="s">
        <v>431</v>
      </c>
      <c r="B62" s="291" t="s">
        <v>336</v>
      </c>
      <c r="C62" s="292"/>
      <c r="D62" s="292"/>
      <c r="E62" s="292"/>
      <c r="F62" s="292"/>
      <c r="G62" s="295" t="s">
        <v>432</v>
      </c>
      <c r="H62" s="296"/>
      <c r="I62" s="296"/>
      <c r="J62" s="296"/>
      <c r="K62" s="296"/>
      <c r="L62" s="182">
        <v>1267728.58</v>
      </c>
      <c r="M62" s="182">
        <v>2379.83</v>
      </c>
      <c r="N62" s="182">
        <v>0</v>
      </c>
      <c r="O62" s="182">
        <v>1270108.4099999999</v>
      </c>
      <c r="P62" s="182"/>
    </row>
    <row r="63" spans="1:16" ht="9.9" customHeight="1" x14ac:dyDescent="0.3">
      <c r="A63" s="203" t="s">
        <v>433</v>
      </c>
      <c r="B63" s="291" t="s">
        <v>336</v>
      </c>
      <c r="C63" s="292"/>
      <c r="D63" s="292"/>
      <c r="E63" s="292"/>
      <c r="F63" s="292"/>
      <c r="G63" s="295" t="s">
        <v>434</v>
      </c>
      <c r="H63" s="296"/>
      <c r="I63" s="296"/>
      <c r="J63" s="296"/>
      <c r="K63" s="296"/>
      <c r="L63" s="182">
        <v>601566.87</v>
      </c>
      <c r="M63" s="182">
        <v>0</v>
      </c>
      <c r="N63" s="182">
        <v>0</v>
      </c>
      <c r="O63" s="182">
        <v>601566.87</v>
      </c>
      <c r="P63" s="182"/>
    </row>
    <row r="64" spans="1:16" ht="9.9" customHeight="1" x14ac:dyDescent="0.3">
      <c r="A64" s="203" t="s">
        <v>435</v>
      </c>
      <c r="B64" s="291" t="s">
        <v>336</v>
      </c>
      <c r="C64" s="292"/>
      <c r="D64" s="292"/>
      <c r="E64" s="292"/>
      <c r="F64" s="292"/>
      <c r="G64" s="295" t="s">
        <v>436</v>
      </c>
      <c r="H64" s="296"/>
      <c r="I64" s="296"/>
      <c r="J64" s="296"/>
      <c r="K64" s="296"/>
      <c r="L64" s="182">
        <v>1872231.87</v>
      </c>
      <c r="M64" s="182">
        <v>0</v>
      </c>
      <c r="N64" s="182">
        <v>0</v>
      </c>
      <c r="O64" s="182">
        <v>1872231.87</v>
      </c>
      <c r="P64" s="182"/>
    </row>
    <row r="65" spans="1:16" ht="9.9" customHeight="1" x14ac:dyDescent="0.3">
      <c r="A65" s="203" t="s">
        <v>437</v>
      </c>
      <c r="B65" s="291" t="s">
        <v>336</v>
      </c>
      <c r="C65" s="292"/>
      <c r="D65" s="292"/>
      <c r="E65" s="292"/>
      <c r="F65" s="292"/>
      <c r="G65" s="295" t="s">
        <v>438</v>
      </c>
      <c r="H65" s="296"/>
      <c r="I65" s="296"/>
      <c r="J65" s="296"/>
      <c r="K65" s="296"/>
      <c r="L65" s="182">
        <v>76973.740000000005</v>
      </c>
      <c r="M65" s="182">
        <v>0</v>
      </c>
      <c r="N65" s="182">
        <v>0</v>
      </c>
      <c r="O65" s="182">
        <v>76973.740000000005</v>
      </c>
      <c r="P65" s="182"/>
    </row>
    <row r="66" spans="1:16" ht="9.9" customHeight="1" x14ac:dyDescent="0.3">
      <c r="A66" s="203" t="s">
        <v>439</v>
      </c>
      <c r="B66" s="291" t="s">
        <v>336</v>
      </c>
      <c r="C66" s="292"/>
      <c r="D66" s="292"/>
      <c r="E66" s="292"/>
      <c r="F66" s="292"/>
      <c r="G66" s="295" t="s">
        <v>440</v>
      </c>
      <c r="H66" s="296"/>
      <c r="I66" s="296"/>
      <c r="J66" s="296"/>
      <c r="K66" s="296"/>
      <c r="L66" s="182">
        <v>48104.38</v>
      </c>
      <c r="M66" s="182">
        <v>0</v>
      </c>
      <c r="N66" s="182">
        <v>0</v>
      </c>
      <c r="O66" s="182">
        <v>48104.38</v>
      </c>
      <c r="P66" s="182"/>
    </row>
    <row r="67" spans="1:16" ht="9.9" customHeight="1" x14ac:dyDescent="0.3">
      <c r="A67" s="203" t="s">
        <v>441</v>
      </c>
      <c r="B67" s="291" t="s">
        <v>336</v>
      </c>
      <c r="C67" s="292"/>
      <c r="D67" s="292"/>
      <c r="E67" s="292"/>
      <c r="F67" s="292"/>
      <c r="G67" s="295" t="s">
        <v>442</v>
      </c>
      <c r="H67" s="296"/>
      <c r="I67" s="296"/>
      <c r="J67" s="296"/>
      <c r="K67" s="296"/>
      <c r="L67" s="182">
        <v>555431.16</v>
      </c>
      <c r="M67" s="182">
        <v>0</v>
      </c>
      <c r="N67" s="182">
        <v>0</v>
      </c>
      <c r="O67" s="182">
        <v>555431.16</v>
      </c>
      <c r="P67" s="182"/>
    </row>
    <row r="68" spans="1:16" ht="9.9" customHeight="1" x14ac:dyDescent="0.3">
      <c r="A68" s="203" t="s">
        <v>443</v>
      </c>
      <c r="B68" s="291" t="s">
        <v>336</v>
      </c>
      <c r="C68" s="292"/>
      <c r="D68" s="292"/>
      <c r="E68" s="292"/>
      <c r="F68" s="292"/>
      <c r="G68" s="295" t="s">
        <v>444</v>
      </c>
      <c r="H68" s="296"/>
      <c r="I68" s="296"/>
      <c r="J68" s="296"/>
      <c r="K68" s="296"/>
      <c r="L68" s="182">
        <v>120178.97</v>
      </c>
      <c r="M68" s="182">
        <v>0</v>
      </c>
      <c r="N68" s="182">
        <v>0</v>
      </c>
      <c r="O68" s="182">
        <v>120178.97</v>
      </c>
      <c r="P68" s="182"/>
    </row>
    <row r="69" spans="1:16" ht="9.9" customHeight="1" x14ac:dyDescent="0.3">
      <c r="A69" s="203" t="s">
        <v>445</v>
      </c>
      <c r="B69" s="291" t="s">
        <v>336</v>
      </c>
      <c r="C69" s="292"/>
      <c r="D69" s="292"/>
      <c r="E69" s="292"/>
      <c r="F69" s="292"/>
      <c r="G69" s="295" t="s">
        <v>446</v>
      </c>
      <c r="H69" s="296"/>
      <c r="I69" s="296"/>
      <c r="J69" s="296"/>
      <c r="K69" s="296"/>
      <c r="L69" s="182">
        <v>31828.44</v>
      </c>
      <c r="M69" s="182">
        <v>0</v>
      </c>
      <c r="N69" s="182">
        <v>0</v>
      </c>
      <c r="O69" s="182">
        <v>31828.44</v>
      </c>
      <c r="P69" s="182"/>
    </row>
    <row r="70" spans="1:16" ht="9.9" customHeight="1" x14ac:dyDescent="0.3">
      <c r="A70" s="203" t="s">
        <v>447</v>
      </c>
      <c r="B70" s="291" t="s">
        <v>336</v>
      </c>
      <c r="C70" s="292"/>
      <c r="D70" s="292"/>
      <c r="E70" s="292"/>
      <c r="F70" s="292"/>
      <c r="G70" s="295" t="s">
        <v>448</v>
      </c>
      <c r="H70" s="296"/>
      <c r="I70" s="296"/>
      <c r="J70" s="296"/>
      <c r="K70" s="296"/>
      <c r="L70" s="182">
        <v>525406.35</v>
      </c>
      <c r="M70" s="182">
        <v>0</v>
      </c>
      <c r="N70" s="182">
        <v>0</v>
      </c>
      <c r="O70" s="182">
        <v>525406.35</v>
      </c>
      <c r="P70" s="182"/>
    </row>
    <row r="71" spans="1:16" ht="9.9" customHeight="1" x14ac:dyDescent="0.3">
      <c r="A71" s="203" t="s">
        <v>449</v>
      </c>
      <c r="B71" s="291" t="s">
        <v>336</v>
      </c>
      <c r="C71" s="292"/>
      <c r="D71" s="292"/>
      <c r="E71" s="292"/>
      <c r="F71" s="292"/>
      <c r="G71" s="295" t="s">
        <v>450</v>
      </c>
      <c r="H71" s="296"/>
      <c r="I71" s="296"/>
      <c r="J71" s="296"/>
      <c r="K71" s="296"/>
      <c r="L71" s="182">
        <v>9021.5</v>
      </c>
      <c r="M71" s="182">
        <v>0</v>
      </c>
      <c r="N71" s="182">
        <v>0</v>
      </c>
      <c r="O71" s="182">
        <v>9021.5</v>
      </c>
      <c r="P71" s="182"/>
    </row>
    <row r="72" spans="1:16" ht="9.9" customHeight="1" x14ac:dyDescent="0.3">
      <c r="A72" s="203" t="s">
        <v>451</v>
      </c>
      <c r="B72" s="291" t="s">
        <v>336</v>
      </c>
      <c r="C72" s="292"/>
      <c r="D72" s="292"/>
      <c r="E72" s="292"/>
      <c r="F72" s="292"/>
      <c r="G72" s="295" t="s">
        <v>452</v>
      </c>
      <c r="H72" s="296"/>
      <c r="I72" s="296"/>
      <c r="J72" s="296"/>
      <c r="K72" s="296"/>
      <c r="L72" s="182">
        <v>2345610.4500000002</v>
      </c>
      <c r="M72" s="182">
        <v>0</v>
      </c>
      <c r="N72" s="182">
        <v>0</v>
      </c>
      <c r="O72" s="182">
        <v>2345610.4500000002</v>
      </c>
      <c r="P72" s="182"/>
    </row>
    <row r="73" spans="1:16" ht="9.9" customHeight="1" x14ac:dyDescent="0.3">
      <c r="A73" s="203" t="s">
        <v>453</v>
      </c>
      <c r="B73" s="291" t="s">
        <v>336</v>
      </c>
      <c r="C73" s="292"/>
      <c r="D73" s="292"/>
      <c r="E73" s="292"/>
      <c r="F73" s="292"/>
      <c r="G73" s="295" t="s">
        <v>454</v>
      </c>
      <c r="H73" s="296"/>
      <c r="I73" s="296"/>
      <c r="J73" s="296"/>
      <c r="K73" s="296"/>
      <c r="L73" s="182">
        <v>5212125.3499999996</v>
      </c>
      <c r="M73" s="182">
        <v>0</v>
      </c>
      <c r="N73" s="182">
        <v>0</v>
      </c>
      <c r="O73" s="182">
        <v>5212125.3499999996</v>
      </c>
      <c r="P73" s="182"/>
    </row>
    <row r="74" spans="1:16" ht="9.9" customHeight="1" x14ac:dyDescent="0.3">
      <c r="A74" s="203" t="s">
        <v>455</v>
      </c>
      <c r="B74" s="291" t="s">
        <v>336</v>
      </c>
      <c r="C74" s="292"/>
      <c r="D74" s="292"/>
      <c r="E74" s="292"/>
      <c r="F74" s="292"/>
      <c r="G74" s="295" t="s">
        <v>456</v>
      </c>
      <c r="H74" s="296"/>
      <c r="I74" s="296"/>
      <c r="J74" s="296"/>
      <c r="K74" s="296"/>
      <c r="L74" s="182">
        <v>1212299.67</v>
      </c>
      <c r="M74" s="182">
        <v>0</v>
      </c>
      <c r="N74" s="182">
        <v>0</v>
      </c>
      <c r="O74" s="182">
        <v>1212299.67</v>
      </c>
      <c r="P74" s="182"/>
    </row>
    <row r="75" spans="1:16" ht="9.9" customHeight="1" x14ac:dyDescent="0.3">
      <c r="A75" s="203" t="s">
        <v>457</v>
      </c>
      <c r="B75" s="291" t="s">
        <v>336</v>
      </c>
      <c r="C75" s="292"/>
      <c r="D75" s="292"/>
      <c r="E75" s="292"/>
      <c r="F75" s="292"/>
      <c r="G75" s="295" t="s">
        <v>458</v>
      </c>
      <c r="H75" s="296"/>
      <c r="I75" s="296"/>
      <c r="J75" s="296"/>
      <c r="K75" s="296"/>
      <c r="L75" s="182">
        <v>5293717.33</v>
      </c>
      <c r="M75" s="182">
        <v>0</v>
      </c>
      <c r="N75" s="182">
        <v>0</v>
      </c>
      <c r="O75" s="182">
        <v>5293717.33</v>
      </c>
      <c r="P75" s="182"/>
    </row>
    <row r="76" spans="1:16" ht="9.9" customHeight="1" x14ac:dyDescent="0.3">
      <c r="A76" s="203" t="s">
        <v>459</v>
      </c>
      <c r="B76" s="291" t="s">
        <v>336</v>
      </c>
      <c r="C76" s="292"/>
      <c r="D76" s="292"/>
      <c r="E76" s="292"/>
      <c r="F76" s="292"/>
      <c r="G76" s="295" t="s">
        <v>460</v>
      </c>
      <c r="H76" s="296"/>
      <c r="I76" s="296"/>
      <c r="J76" s="296"/>
      <c r="K76" s="296"/>
      <c r="L76" s="182">
        <v>263138.71999999997</v>
      </c>
      <c r="M76" s="182">
        <v>0</v>
      </c>
      <c r="N76" s="182">
        <v>0</v>
      </c>
      <c r="O76" s="182">
        <v>263138.71999999997</v>
      </c>
      <c r="P76" s="182"/>
    </row>
    <row r="77" spans="1:16" ht="18.899999999999999" customHeight="1" x14ac:dyDescent="0.3">
      <c r="A77" s="203" t="s">
        <v>461</v>
      </c>
      <c r="B77" s="291" t="s">
        <v>336</v>
      </c>
      <c r="C77" s="292"/>
      <c r="D77" s="292"/>
      <c r="E77" s="292"/>
      <c r="F77" s="292"/>
      <c r="G77" s="295" t="s">
        <v>462</v>
      </c>
      <c r="H77" s="296"/>
      <c r="I77" s="296"/>
      <c r="J77" s="296"/>
      <c r="K77" s="296"/>
      <c r="L77" s="182">
        <v>2279849.56</v>
      </c>
      <c r="M77" s="182">
        <v>222681.89</v>
      </c>
      <c r="N77" s="182">
        <v>0</v>
      </c>
      <c r="O77" s="182">
        <v>2502531.4500000002</v>
      </c>
      <c r="P77" s="182"/>
    </row>
    <row r="78" spans="1:16" ht="9.9" customHeight="1" x14ac:dyDescent="0.3">
      <c r="A78" s="203" t="s">
        <v>463</v>
      </c>
      <c r="B78" s="291" t="s">
        <v>336</v>
      </c>
      <c r="C78" s="292"/>
      <c r="D78" s="292"/>
      <c r="E78" s="292"/>
      <c r="F78" s="292"/>
      <c r="G78" s="295" t="s">
        <v>464</v>
      </c>
      <c r="H78" s="296"/>
      <c r="I78" s="296"/>
      <c r="J78" s="296"/>
      <c r="K78" s="296"/>
      <c r="L78" s="182">
        <v>3832172.58</v>
      </c>
      <c r="M78" s="182">
        <v>0</v>
      </c>
      <c r="N78" s="182">
        <v>0</v>
      </c>
      <c r="O78" s="182">
        <v>3832172.58</v>
      </c>
      <c r="P78" s="182"/>
    </row>
    <row r="79" spans="1:16" ht="9.9" customHeight="1" x14ac:dyDescent="0.3">
      <c r="A79" s="203" t="s">
        <v>465</v>
      </c>
      <c r="B79" s="291" t="s">
        <v>336</v>
      </c>
      <c r="C79" s="292"/>
      <c r="D79" s="292"/>
      <c r="E79" s="292"/>
      <c r="F79" s="292"/>
      <c r="G79" s="295" t="s">
        <v>466</v>
      </c>
      <c r="H79" s="296"/>
      <c r="I79" s="296"/>
      <c r="J79" s="296"/>
      <c r="K79" s="296"/>
      <c r="L79" s="182">
        <v>174389.91</v>
      </c>
      <c r="M79" s="182">
        <v>0</v>
      </c>
      <c r="N79" s="182">
        <v>0</v>
      </c>
      <c r="O79" s="182">
        <v>174389.91</v>
      </c>
      <c r="P79" s="182"/>
    </row>
    <row r="80" spans="1:16" ht="9.9" customHeight="1" x14ac:dyDescent="0.3">
      <c r="A80" s="203" t="s">
        <v>467</v>
      </c>
      <c r="B80" s="291" t="s">
        <v>336</v>
      </c>
      <c r="C80" s="292"/>
      <c r="D80" s="292"/>
      <c r="E80" s="292"/>
      <c r="F80" s="292"/>
      <c r="G80" s="295" t="s">
        <v>468</v>
      </c>
      <c r="H80" s="296"/>
      <c r="I80" s="296"/>
      <c r="J80" s="296"/>
      <c r="K80" s="296"/>
      <c r="L80" s="182">
        <v>175563.74</v>
      </c>
      <c r="M80" s="182">
        <v>233521.96</v>
      </c>
      <c r="N80" s="182">
        <v>0</v>
      </c>
      <c r="O80" s="182">
        <v>409085.7</v>
      </c>
      <c r="P80" s="182"/>
    </row>
    <row r="81" spans="1:16" ht="9.9" customHeight="1" x14ac:dyDescent="0.3">
      <c r="A81" s="203" t="s">
        <v>469</v>
      </c>
      <c r="B81" s="291" t="s">
        <v>336</v>
      </c>
      <c r="C81" s="292"/>
      <c r="D81" s="292"/>
      <c r="E81" s="292"/>
      <c r="F81" s="292"/>
      <c r="G81" s="295" t="s">
        <v>470</v>
      </c>
      <c r="H81" s="296"/>
      <c r="I81" s="296"/>
      <c r="J81" s="296"/>
      <c r="K81" s="296"/>
      <c r="L81" s="182">
        <v>69645.5</v>
      </c>
      <c r="M81" s="182">
        <v>0</v>
      </c>
      <c r="N81" s="182">
        <v>0</v>
      </c>
      <c r="O81" s="182">
        <v>69645.5</v>
      </c>
      <c r="P81" s="182"/>
    </row>
    <row r="82" spans="1:16" ht="9.9" customHeight="1" x14ac:dyDescent="0.3">
      <c r="A82" s="203" t="s">
        <v>471</v>
      </c>
      <c r="B82" s="291" t="s">
        <v>336</v>
      </c>
      <c r="C82" s="292"/>
      <c r="D82" s="292"/>
      <c r="E82" s="292"/>
      <c r="F82" s="292"/>
      <c r="G82" s="295" t="s">
        <v>472</v>
      </c>
      <c r="H82" s="296"/>
      <c r="I82" s="296"/>
      <c r="J82" s="296"/>
      <c r="K82" s="296"/>
      <c r="L82" s="182">
        <v>363075.94</v>
      </c>
      <c r="M82" s="182">
        <v>0</v>
      </c>
      <c r="N82" s="182">
        <v>0</v>
      </c>
      <c r="O82" s="182">
        <v>363075.94</v>
      </c>
      <c r="P82" s="182"/>
    </row>
    <row r="83" spans="1:16" ht="9.9" customHeight="1" x14ac:dyDescent="0.3">
      <c r="A83" s="203" t="s">
        <v>473</v>
      </c>
      <c r="B83" s="291" t="s">
        <v>336</v>
      </c>
      <c r="C83" s="292"/>
      <c r="D83" s="292"/>
      <c r="E83" s="292"/>
      <c r="F83" s="292"/>
      <c r="G83" s="295" t="s">
        <v>474</v>
      </c>
      <c r="H83" s="296"/>
      <c r="I83" s="296"/>
      <c r="J83" s="296"/>
      <c r="K83" s="296"/>
      <c r="L83" s="182">
        <v>360000</v>
      </c>
      <c r="M83" s="182">
        <v>0</v>
      </c>
      <c r="N83" s="182">
        <v>0</v>
      </c>
      <c r="O83" s="182">
        <v>360000</v>
      </c>
      <c r="P83" s="182"/>
    </row>
    <row r="84" spans="1:16" ht="9.9" customHeight="1" x14ac:dyDescent="0.3">
      <c r="A84" s="116" t="s">
        <v>336</v>
      </c>
      <c r="B84" s="291" t="s">
        <v>336</v>
      </c>
      <c r="C84" s="292"/>
      <c r="D84" s="292"/>
      <c r="E84" s="292"/>
      <c r="F84" s="292"/>
      <c r="G84" s="117" t="s">
        <v>336</v>
      </c>
      <c r="H84" s="118"/>
      <c r="I84" s="118"/>
      <c r="J84" s="118"/>
      <c r="K84" s="118"/>
      <c r="L84" s="183"/>
      <c r="M84" s="183"/>
      <c r="N84" s="183"/>
      <c r="O84" s="183"/>
      <c r="P84" s="183"/>
    </row>
    <row r="85" spans="1:16" ht="9.9" customHeight="1" x14ac:dyDescent="0.3">
      <c r="A85" s="204" t="s">
        <v>475</v>
      </c>
      <c r="B85" s="291" t="s">
        <v>336</v>
      </c>
      <c r="C85" s="292"/>
      <c r="D85" s="292"/>
      <c r="E85" s="293" t="s">
        <v>476</v>
      </c>
      <c r="F85" s="294"/>
      <c r="G85" s="294"/>
      <c r="H85" s="294"/>
      <c r="I85" s="294"/>
      <c r="J85" s="294"/>
      <c r="K85" s="294"/>
      <c r="L85" s="181">
        <v>-26297535.289999999</v>
      </c>
      <c r="M85" s="181">
        <v>0</v>
      </c>
      <c r="N85" s="181">
        <v>145014.60999999999</v>
      </c>
      <c r="O85" s="181">
        <v>-26442549.899999999</v>
      </c>
      <c r="P85" s="181"/>
    </row>
    <row r="86" spans="1:16" ht="9.9" customHeight="1" x14ac:dyDescent="0.3">
      <c r="A86" s="204" t="s">
        <v>477</v>
      </c>
      <c r="B86" s="291" t="s">
        <v>336</v>
      </c>
      <c r="C86" s="292"/>
      <c r="D86" s="292"/>
      <c r="E86" s="292"/>
      <c r="F86" s="293" t="s">
        <v>476</v>
      </c>
      <c r="G86" s="294"/>
      <c r="H86" s="294"/>
      <c r="I86" s="294"/>
      <c r="J86" s="294"/>
      <c r="K86" s="294"/>
      <c r="L86" s="181">
        <v>-26297535.289999999</v>
      </c>
      <c r="M86" s="181">
        <v>0</v>
      </c>
      <c r="N86" s="181">
        <v>145014.60999999999</v>
      </c>
      <c r="O86" s="181">
        <v>-26442549.899999999</v>
      </c>
      <c r="P86" s="181"/>
    </row>
    <row r="87" spans="1:16" ht="9.9" customHeight="1" x14ac:dyDescent="0.3">
      <c r="A87" s="203" t="s">
        <v>478</v>
      </c>
      <c r="B87" s="291" t="s">
        <v>336</v>
      </c>
      <c r="C87" s="292"/>
      <c r="D87" s="292"/>
      <c r="E87" s="292"/>
      <c r="F87" s="292"/>
      <c r="G87" s="295" t="s">
        <v>479</v>
      </c>
      <c r="H87" s="296"/>
      <c r="I87" s="296"/>
      <c r="J87" s="296"/>
      <c r="K87" s="296"/>
      <c r="L87" s="182">
        <v>-1108963.1499999999</v>
      </c>
      <c r="M87" s="182">
        <v>0</v>
      </c>
      <c r="N87" s="182">
        <v>0</v>
      </c>
      <c r="O87" s="182">
        <v>-1108963.1499999999</v>
      </c>
      <c r="P87" s="182"/>
    </row>
    <row r="88" spans="1:16" ht="9.9" customHeight="1" x14ac:dyDescent="0.3">
      <c r="A88" s="203" t="s">
        <v>480</v>
      </c>
      <c r="B88" s="291" t="s">
        <v>336</v>
      </c>
      <c r="C88" s="292"/>
      <c r="D88" s="292"/>
      <c r="E88" s="292"/>
      <c r="F88" s="292"/>
      <c r="G88" s="295" t="s">
        <v>481</v>
      </c>
      <c r="H88" s="296"/>
      <c r="I88" s="296"/>
      <c r="J88" s="296"/>
      <c r="K88" s="296"/>
      <c r="L88" s="182">
        <v>-861351.62</v>
      </c>
      <c r="M88" s="182">
        <v>0</v>
      </c>
      <c r="N88" s="182">
        <v>13972.31</v>
      </c>
      <c r="O88" s="182">
        <v>-875323.93</v>
      </c>
      <c r="P88" s="182"/>
    </row>
    <row r="89" spans="1:16" ht="9.9" customHeight="1" x14ac:dyDescent="0.3">
      <c r="A89" s="203" t="s">
        <v>482</v>
      </c>
      <c r="B89" s="291" t="s">
        <v>336</v>
      </c>
      <c r="C89" s="292"/>
      <c r="D89" s="292"/>
      <c r="E89" s="292"/>
      <c r="F89" s="292"/>
      <c r="G89" s="295" t="s">
        <v>483</v>
      </c>
      <c r="H89" s="296"/>
      <c r="I89" s="296"/>
      <c r="J89" s="296"/>
      <c r="K89" s="296"/>
      <c r="L89" s="182">
        <v>-761436.57</v>
      </c>
      <c r="M89" s="182">
        <v>0</v>
      </c>
      <c r="N89" s="182">
        <v>2341.44</v>
      </c>
      <c r="O89" s="182">
        <v>-763778.01</v>
      </c>
      <c r="P89" s="182"/>
    </row>
    <row r="90" spans="1:16" ht="9.9" customHeight="1" x14ac:dyDescent="0.3">
      <c r="A90" s="203" t="s">
        <v>484</v>
      </c>
      <c r="B90" s="291" t="s">
        <v>336</v>
      </c>
      <c r="C90" s="292"/>
      <c r="D90" s="292"/>
      <c r="E90" s="292"/>
      <c r="F90" s="292"/>
      <c r="G90" s="295" t="s">
        <v>485</v>
      </c>
      <c r="H90" s="296"/>
      <c r="I90" s="296"/>
      <c r="J90" s="296"/>
      <c r="K90" s="296"/>
      <c r="L90" s="182">
        <v>-757976.6</v>
      </c>
      <c r="M90" s="182">
        <v>0</v>
      </c>
      <c r="N90" s="182">
        <v>58.19</v>
      </c>
      <c r="O90" s="182">
        <v>-758034.79</v>
      </c>
      <c r="P90" s="182"/>
    </row>
    <row r="91" spans="1:16" ht="9.9" customHeight="1" x14ac:dyDescent="0.3">
      <c r="A91" s="203" t="s">
        <v>486</v>
      </c>
      <c r="B91" s="291" t="s">
        <v>336</v>
      </c>
      <c r="C91" s="292"/>
      <c r="D91" s="292"/>
      <c r="E91" s="292"/>
      <c r="F91" s="292"/>
      <c r="G91" s="295" t="s">
        <v>487</v>
      </c>
      <c r="H91" s="296"/>
      <c r="I91" s="296"/>
      <c r="J91" s="296"/>
      <c r="K91" s="296"/>
      <c r="L91" s="182">
        <v>-1867251.87</v>
      </c>
      <c r="M91" s="182">
        <v>0</v>
      </c>
      <c r="N91" s="182">
        <v>0</v>
      </c>
      <c r="O91" s="182">
        <v>-1867251.87</v>
      </c>
      <c r="P91" s="182"/>
    </row>
    <row r="92" spans="1:16" ht="9.9" customHeight="1" x14ac:dyDescent="0.3">
      <c r="A92" s="203" t="s">
        <v>488</v>
      </c>
      <c r="B92" s="291" t="s">
        <v>336</v>
      </c>
      <c r="C92" s="292"/>
      <c r="D92" s="292"/>
      <c r="E92" s="292"/>
      <c r="F92" s="292"/>
      <c r="G92" s="295" t="s">
        <v>489</v>
      </c>
      <c r="H92" s="296"/>
      <c r="I92" s="296"/>
      <c r="J92" s="296"/>
      <c r="K92" s="296"/>
      <c r="L92" s="182">
        <v>-50386.04</v>
      </c>
      <c r="M92" s="182">
        <v>0</v>
      </c>
      <c r="N92" s="182">
        <v>632.66</v>
      </c>
      <c r="O92" s="182">
        <v>-51018.7</v>
      </c>
      <c r="P92" s="182"/>
    </row>
    <row r="93" spans="1:16" ht="9.9" customHeight="1" x14ac:dyDescent="0.3">
      <c r="A93" s="203" t="s">
        <v>490</v>
      </c>
      <c r="B93" s="291" t="s">
        <v>336</v>
      </c>
      <c r="C93" s="292"/>
      <c r="D93" s="292"/>
      <c r="E93" s="292"/>
      <c r="F93" s="292"/>
      <c r="G93" s="295" t="s">
        <v>491</v>
      </c>
      <c r="H93" s="296"/>
      <c r="I93" s="296"/>
      <c r="J93" s="296"/>
      <c r="K93" s="296"/>
      <c r="L93" s="182">
        <v>-349771.72</v>
      </c>
      <c r="M93" s="182">
        <v>0</v>
      </c>
      <c r="N93" s="182">
        <v>49.3</v>
      </c>
      <c r="O93" s="182">
        <v>-349821.02</v>
      </c>
      <c r="P93" s="182"/>
    </row>
    <row r="94" spans="1:16" ht="9.9" customHeight="1" x14ac:dyDescent="0.3">
      <c r="A94" s="203" t="s">
        <v>492</v>
      </c>
      <c r="B94" s="291" t="s">
        <v>336</v>
      </c>
      <c r="C94" s="292"/>
      <c r="D94" s="292"/>
      <c r="E94" s="292"/>
      <c r="F94" s="292"/>
      <c r="G94" s="295" t="s">
        <v>493</v>
      </c>
      <c r="H94" s="296"/>
      <c r="I94" s="296"/>
      <c r="J94" s="296"/>
      <c r="K94" s="296"/>
      <c r="L94" s="182">
        <v>-47992.06</v>
      </c>
      <c r="M94" s="182">
        <v>0</v>
      </c>
      <c r="N94" s="182">
        <v>16.940000000000001</v>
      </c>
      <c r="O94" s="182">
        <v>-48009</v>
      </c>
      <c r="P94" s="182"/>
    </row>
    <row r="95" spans="1:16" ht="9.9" customHeight="1" x14ac:dyDescent="0.3">
      <c r="A95" s="203" t="s">
        <v>494</v>
      </c>
      <c r="B95" s="291" t="s">
        <v>336</v>
      </c>
      <c r="C95" s="292"/>
      <c r="D95" s="292"/>
      <c r="E95" s="292"/>
      <c r="F95" s="292"/>
      <c r="G95" s="295" t="s">
        <v>495</v>
      </c>
      <c r="H95" s="296"/>
      <c r="I95" s="296"/>
      <c r="J95" s="296"/>
      <c r="K95" s="296"/>
      <c r="L95" s="182">
        <v>-601566.87</v>
      </c>
      <c r="M95" s="182">
        <v>0</v>
      </c>
      <c r="N95" s="182">
        <v>0</v>
      </c>
      <c r="O95" s="182">
        <v>-601566.87</v>
      </c>
      <c r="P95" s="182"/>
    </row>
    <row r="96" spans="1:16" ht="9.9" customHeight="1" x14ac:dyDescent="0.3">
      <c r="A96" s="203" t="s">
        <v>496</v>
      </c>
      <c r="B96" s="291" t="s">
        <v>336</v>
      </c>
      <c r="C96" s="292"/>
      <c r="D96" s="292"/>
      <c r="E96" s="292"/>
      <c r="F96" s="292"/>
      <c r="G96" s="295" t="s">
        <v>497</v>
      </c>
      <c r="H96" s="296"/>
      <c r="I96" s="296"/>
      <c r="J96" s="296"/>
      <c r="K96" s="296"/>
      <c r="L96" s="182">
        <v>-532129.69999999995</v>
      </c>
      <c r="M96" s="182">
        <v>0</v>
      </c>
      <c r="N96" s="182">
        <v>451.6</v>
      </c>
      <c r="O96" s="182">
        <v>-532581.30000000005</v>
      </c>
      <c r="P96" s="182"/>
    </row>
    <row r="97" spans="1:16" ht="9.9" customHeight="1" x14ac:dyDescent="0.3">
      <c r="A97" s="203" t="s">
        <v>498</v>
      </c>
      <c r="B97" s="291" t="s">
        <v>336</v>
      </c>
      <c r="C97" s="292"/>
      <c r="D97" s="292"/>
      <c r="E97" s="292"/>
      <c r="F97" s="292"/>
      <c r="G97" s="295" t="s">
        <v>499</v>
      </c>
      <c r="H97" s="296"/>
      <c r="I97" s="296"/>
      <c r="J97" s="296"/>
      <c r="K97" s="296"/>
      <c r="L97" s="182">
        <v>-120178.97</v>
      </c>
      <c r="M97" s="182">
        <v>0</v>
      </c>
      <c r="N97" s="182">
        <v>0</v>
      </c>
      <c r="O97" s="182">
        <v>-120178.97</v>
      </c>
      <c r="P97" s="182"/>
    </row>
    <row r="98" spans="1:16" ht="9.9" customHeight="1" x14ac:dyDescent="0.3">
      <c r="A98" s="203" t="s">
        <v>500</v>
      </c>
      <c r="B98" s="291" t="s">
        <v>336</v>
      </c>
      <c r="C98" s="292"/>
      <c r="D98" s="292"/>
      <c r="E98" s="292"/>
      <c r="F98" s="292"/>
      <c r="G98" s="295" t="s">
        <v>501</v>
      </c>
      <c r="H98" s="296"/>
      <c r="I98" s="296"/>
      <c r="J98" s="296"/>
      <c r="K98" s="296"/>
      <c r="L98" s="182">
        <v>-31828.44</v>
      </c>
      <c r="M98" s="182">
        <v>0</v>
      </c>
      <c r="N98" s="182">
        <v>0</v>
      </c>
      <c r="O98" s="182">
        <v>-31828.44</v>
      </c>
      <c r="P98" s="182"/>
    </row>
    <row r="99" spans="1:16" ht="9.9" customHeight="1" x14ac:dyDescent="0.3">
      <c r="A99" s="203" t="s">
        <v>502</v>
      </c>
      <c r="B99" s="291" t="s">
        <v>336</v>
      </c>
      <c r="C99" s="292"/>
      <c r="D99" s="292"/>
      <c r="E99" s="292"/>
      <c r="F99" s="292"/>
      <c r="G99" s="295" t="s">
        <v>503</v>
      </c>
      <c r="H99" s="296"/>
      <c r="I99" s="296"/>
      <c r="J99" s="296"/>
      <c r="K99" s="296"/>
      <c r="L99" s="182">
        <v>-525406.35</v>
      </c>
      <c r="M99" s="182">
        <v>0</v>
      </c>
      <c r="N99" s="182">
        <v>0</v>
      </c>
      <c r="O99" s="182">
        <v>-525406.35</v>
      </c>
      <c r="P99" s="182"/>
    </row>
    <row r="100" spans="1:16" ht="9.9" customHeight="1" x14ac:dyDescent="0.3">
      <c r="A100" s="203" t="s">
        <v>504</v>
      </c>
      <c r="B100" s="291" t="s">
        <v>336</v>
      </c>
      <c r="C100" s="292"/>
      <c r="D100" s="292"/>
      <c r="E100" s="292"/>
      <c r="F100" s="292"/>
      <c r="G100" s="295" t="s">
        <v>505</v>
      </c>
      <c r="H100" s="296"/>
      <c r="I100" s="296"/>
      <c r="J100" s="296"/>
      <c r="K100" s="296"/>
      <c r="L100" s="182">
        <v>-9021.5</v>
      </c>
      <c r="M100" s="182">
        <v>0</v>
      </c>
      <c r="N100" s="182">
        <v>0</v>
      </c>
      <c r="O100" s="182">
        <v>-9021.5</v>
      </c>
      <c r="P100" s="182"/>
    </row>
    <row r="101" spans="1:16" ht="9.9" customHeight="1" x14ac:dyDescent="0.3">
      <c r="A101" s="203" t="s">
        <v>506</v>
      </c>
      <c r="B101" s="291" t="s">
        <v>336</v>
      </c>
      <c r="C101" s="292"/>
      <c r="D101" s="292"/>
      <c r="E101" s="292"/>
      <c r="F101" s="292"/>
      <c r="G101" s="295" t="s">
        <v>507</v>
      </c>
      <c r="H101" s="296"/>
      <c r="I101" s="296"/>
      <c r="J101" s="296"/>
      <c r="K101" s="296"/>
      <c r="L101" s="182">
        <v>-2298144.73</v>
      </c>
      <c r="M101" s="182">
        <v>0</v>
      </c>
      <c r="N101" s="182">
        <v>2459.84</v>
      </c>
      <c r="O101" s="182">
        <v>-2300604.5699999998</v>
      </c>
      <c r="P101" s="182"/>
    </row>
    <row r="102" spans="1:16" ht="9.9" customHeight="1" x14ac:dyDescent="0.3">
      <c r="A102" s="203" t="s">
        <v>508</v>
      </c>
      <c r="B102" s="291" t="s">
        <v>336</v>
      </c>
      <c r="C102" s="292"/>
      <c r="D102" s="292"/>
      <c r="E102" s="292"/>
      <c r="F102" s="292"/>
      <c r="G102" s="295" t="s">
        <v>509</v>
      </c>
      <c r="H102" s="296"/>
      <c r="I102" s="296"/>
      <c r="J102" s="296"/>
      <c r="K102" s="296"/>
      <c r="L102" s="182">
        <v>-4924425.87</v>
      </c>
      <c r="M102" s="182">
        <v>0</v>
      </c>
      <c r="N102" s="182">
        <v>16616.830000000002</v>
      </c>
      <c r="O102" s="182">
        <v>-4941042.7</v>
      </c>
      <c r="P102" s="182"/>
    </row>
    <row r="103" spans="1:16" ht="9.9" customHeight="1" x14ac:dyDescent="0.3">
      <c r="A103" s="203" t="s">
        <v>510</v>
      </c>
      <c r="B103" s="291" t="s">
        <v>336</v>
      </c>
      <c r="C103" s="292"/>
      <c r="D103" s="292"/>
      <c r="E103" s="292"/>
      <c r="F103" s="292"/>
      <c r="G103" s="295" t="s">
        <v>511</v>
      </c>
      <c r="H103" s="296"/>
      <c r="I103" s="296"/>
      <c r="J103" s="296"/>
      <c r="K103" s="296"/>
      <c r="L103" s="182">
        <v>-1172059.02</v>
      </c>
      <c r="M103" s="182">
        <v>0</v>
      </c>
      <c r="N103" s="182">
        <v>1373.83</v>
      </c>
      <c r="O103" s="182">
        <v>-1173432.8500000001</v>
      </c>
      <c r="P103" s="182"/>
    </row>
    <row r="104" spans="1:16" ht="9.9" customHeight="1" x14ac:dyDescent="0.3">
      <c r="A104" s="203" t="s">
        <v>512</v>
      </c>
      <c r="B104" s="291" t="s">
        <v>336</v>
      </c>
      <c r="C104" s="292"/>
      <c r="D104" s="292"/>
      <c r="E104" s="292"/>
      <c r="F104" s="292"/>
      <c r="G104" s="295" t="s">
        <v>513</v>
      </c>
      <c r="H104" s="296"/>
      <c r="I104" s="296"/>
      <c r="J104" s="296"/>
      <c r="K104" s="296"/>
      <c r="L104" s="182">
        <v>-5283179.0199999996</v>
      </c>
      <c r="M104" s="182">
        <v>0</v>
      </c>
      <c r="N104" s="182">
        <v>551.83000000000004</v>
      </c>
      <c r="O104" s="182">
        <v>-5283730.8499999996</v>
      </c>
      <c r="P104" s="182"/>
    </row>
    <row r="105" spans="1:16" ht="9.9" customHeight="1" x14ac:dyDescent="0.3">
      <c r="A105" s="203" t="s">
        <v>514</v>
      </c>
      <c r="B105" s="291" t="s">
        <v>336</v>
      </c>
      <c r="C105" s="292"/>
      <c r="D105" s="292"/>
      <c r="E105" s="292"/>
      <c r="F105" s="292"/>
      <c r="G105" s="295" t="s">
        <v>515</v>
      </c>
      <c r="H105" s="296"/>
      <c r="I105" s="296"/>
      <c r="J105" s="296"/>
      <c r="K105" s="296"/>
      <c r="L105" s="182">
        <v>-190424.8</v>
      </c>
      <c r="M105" s="182">
        <v>0</v>
      </c>
      <c r="N105" s="182">
        <v>4325.57</v>
      </c>
      <c r="O105" s="182">
        <v>-194750.37</v>
      </c>
      <c r="P105" s="182"/>
    </row>
    <row r="106" spans="1:16" ht="18.899999999999999" customHeight="1" x14ac:dyDescent="0.3">
      <c r="A106" s="203" t="s">
        <v>516</v>
      </c>
      <c r="B106" s="291" t="s">
        <v>336</v>
      </c>
      <c r="C106" s="292"/>
      <c r="D106" s="292"/>
      <c r="E106" s="292"/>
      <c r="F106" s="292"/>
      <c r="G106" s="295" t="s">
        <v>517</v>
      </c>
      <c r="H106" s="296"/>
      <c r="I106" s="296"/>
      <c r="J106" s="296"/>
      <c r="K106" s="296"/>
      <c r="L106" s="182">
        <v>-738009.99</v>
      </c>
      <c r="M106" s="182">
        <v>0</v>
      </c>
      <c r="N106" s="182">
        <v>97963.06</v>
      </c>
      <c r="O106" s="182">
        <v>-835973.05</v>
      </c>
      <c r="P106" s="182"/>
    </row>
    <row r="107" spans="1:16" ht="9.9" customHeight="1" x14ac:dyDescent="0.3">
      <c r="A107" s="203" t="s">
        <v>518</v>
      </c>
      <c r="B107" s="291" t="s">
        <v>336</v>
      </c>
      <c r="C107" s="292"/>
      <c r="D107" s="292"/>
      <c r="E107" s="292"/>
      <c r="F107" s="292"/>
      <c r="G107" s="295" t="s">
        <v>519</v>
      </c>
      <c r="H107" s="296"/>
      <c r="I107" s="296"/>
      <c r="J107" s="296"/>
      <c r="K107" s="296"/>
      <c r="L107" s="182">
        <v>-3832172.58</v>
      </c>
      <c r="M107" s="182">
        <v>0</v>
      </c>
      <c r="N107" s="182">
        <v>0</v>
      </c>
      <c r="O107" s="182">
        <v>-3832172.58</v>
      </c>
      <c r="P107" s="182"/>
    </row>
    <row r="108" spans="1:16" ht="9.9" customHeight="1" x14ac:dyDescent="0.3">
      <c r="A108" s="203" t="s">
        <v>520</v>
      </c>
      <c r="B108" s="291" t="s">
        <v>336</v>
      </c>
      <c r="C108" s="292"/>
      <c r="D108" s="292"/>
      <c r="E108" s="292"/>
      <c r="F108" s="292"/>
      <c r="G108" s="295" t="s">
        <v>521</v>
      </c>
      <c r="H108" s="296"/>
      <c r="I108" s="296"/>
      <c r="J108" s="296"/>
      <c r="K108" s="296"/>
      <c r="L108" s="182">
        <v>-174154.29</v>
      </c>
      <c r="M108" s="182">
        <v>0</v>
      </c>
      <c r="N108" s="182">
        <v>235.62</v>
      </c>
      <c r="O108" s="182">
        <v>-174389.91</v>
      </c>
      <c r="P108" s="182"/>
    </row>
    <row r="109" spans="1:16" ht="9.9" customHeight="1" x14ac:dyDescent="0.3">
      <c r="A109" s="203" t="s">
        <v>522</v>
      </c>
      <c r="B109" s="291" t="s">
        <v>336</v>
      </c>
      <c r="C109" s="292"/>
      <c r="D109" s="292"/>
      <c r="E109" s="292"/>
      <c r="F109" s="292"/>
      <c r="G109" s="295" t="s">
        <v>523</v>
      </c>
      <c r="H109" s="296"/>
      <c r="I109" s="296"/>
      <c r="J109" s="296"/>
      <c r="K109" s="296"/>
      <c r="L109" s="182">
        <v>-45406.080000000002</v>
      </c>
      <c r="M109" s="182">
        <v>0</v>
      </c>
      <c r="N109" s="182">
        <v>2885.98</v>
      </c>
      <c r="O109" s="182">
        <v>-48292.06</v>
      </c>
      <c r="P109" s="182"/>
    </row>
    <row r="110" spans="1:16" ht="9.9" customHeight="1" x14ac:dyDescent="0.3">
      <c r="A110" s="203" t="s">
        <v>524</v>
      </c>
      <c r="B110" s="291" t="s">
        <v>336</v>
      </c>
      <c r="C110" s="292"/>
      <c r="D110" s="292"/>
      <c r="E110" s="292"/>
      <c r="F110" s="292"/>
      <c r="G110" s="295" t="s">
        <v>525</v>
      </c>
      <c r="H110" s="296"/>
      <c r="I110" s="296"/>
      <c r="J110" s="296"/>
      <c r="K110" s="296"/>
      <c r="L110" s="182">
        <v>-14297.45</v>
      </c>
      <c r="M110" s="182">
        <v>0</v>
      </c>
      <c r="N110" s="182">
        <v>1079.6099999999999</v>
      </c>
      <c r="O110" s="182">
        <v>-15377.06</v>
      </c>
      <c r="P110" s="182"/>
    </row>
    <row r="111" spans="1:16" ht="9.9" customHeight="1" x14ac:dyDescent="0.3">
      <c r="A111" s="116" t="s">
        <v>336</v>
      </c>
      <c r="B111" s="291" t="s">
        <v>336</v>
      </c>
      <c r="C111" s="292"/>
      <c r="D111" s="292"/>
      <c r="E111" s="292"/>
      <c r="F111" s="292"/>
      <c r="G111" s="117" t="s">
        <v>336</v>
      </c>
      <c r="H111" s="118"/>
      <c r="I111" s="118"/>
      <c r="J111" s="118"/>
      <c r="K111" s="118"/>
      <c r="L111" s="183"/>
      <c r="M111" s="183"/>
      <c r="N111" s="183"/>
      <c r="O111" s="183"/>
      <c r="P111" s="183"/>
    </row>
    <row r="112" spans="1:16" ht="9.9" customHeight="1" x14ac:dyDescent="0.3">
      <c r="A112" s="204" t="s">
        <v>526</v>
      </c>
      <c r="B112" s="291" t="s">
        <v>336</v>
      </c>
      <c r="C112" s="292"/>
      <c r="D112" s="292"/>
      <c r="E112" s="293" t="s">
        <v>527</v>
      </c>
      <c r="F112" s="294"/>
      <c r="G112" s="294"/>
      <c r="H112" s="294"/>
      <c r="I112" s="294"/>
      <c r="J112" s="294"/>
      <c r="K112" s="294"/>
      <c r="L112" s="181">
        <v>8207.9500000000007</v>
      </c>
      <c r="M112" s="181">
        <v>0</v>
      </c>
      <c r="N112" s="181">
        <v>342.13</v>
      </c>
      <c r="O112" s="181">
        <v>7865.82</v>
      </c>
      <c r="P112" s="181"/>
    </row>
    <row r="113" spans="1:16" ht="9.9" customHeight="1" x14ac:dyDescent="0.3">
      <c r="A113" s="204" t="s">
        <v>528</v>
      </c>
      <c r="B113" s="291" t="s">
        <v>336</v>
      </c>
      <c r="C113" s="292"/>
      <c r="D113" s="292"/>
      <c r="E113" s="292"/>
      <c r="F113" s="293" t="s">
        <v>527</v>
      </c>
      <c r="G113" s="294"/>
      <c r="H113" s="294"/>
      <c r="I113" s="294"/>
      <c r="J113" s="294"/>
      <c r="K113" s="294"/>
      <c r="L113" s="181">
        <v>539838.66</v>
      </c>
      <c r="M113" s="181">
        <v>0</v>
      </c>
      <c r="N113" s="181">
        <v>0</v>
      </c>
      <c r="O113" s="181">
        <v>539838.66</v>
      </c>
      <c r="P113" s="181"/>
    </row>
    <row r="114" spans="1:16" ht="9.9" customHeight="1" x14ac:dyDescent="0.3">
      <c r="A114" s="203" t="s">
        <v>529</v>
      </c>
      <c r="B114" s="291" t="s">
        <v>336</v>
      </c>
      <c r="C114" s="292"/>
      <c r="D114" s="292"/>
      <c r="E114" s="292"/>
      <c r="F114" s="292"/>
      <c r="G114" s="295" t="s">
        <v>530</v>
      </c>
      <c r="H114" s="296"/>
      <c r="I114" s="296"/>
      <c r="J114" s="296"/>
      <c r="K114" s="296"/>
      <c r="L114" s="182">
        <v>416520.66</v>
      </c>
      <c r="M114" s="182">
        <v>0</v>
      </c>
      <c r="N114" s="182">
        <v>0</v>
      </c>
      <c r="O114" s="182">
        <v>416520.66</v>
      </c>
      <c r="P114" s="182"/>
    </row>
    <row r="115" spans="1:16" ht="9.9" customHeight="1" x14ac:dyDescent="0.3">
      <c r="A115" s="203" t="s">
        <v>531</v>
      </c>
      <c r="B115" s="291" t="s">
        <v>336</v>
      </c>
      <c r="C115" s="292"/>
      <c r="D115" s="292"/>
      <c r="E115" s="292"/>
      <c r="F115" s="292"/>
      <c r="G115" s="295" t="s">
        <v>532</v>
      </c>
      <c r="H115" s="296"/>
      <c r="I115" s="296"/>
      <c r="J115" s="296"/>
      <c r="K115" s="296"/>
      <c r="L115" s="182">
        <v>113798</v>
      </c>
      <c r="M115" s="182">
        <v>0</v>
      </c>
      <c r="N115" s="182">
        <v>0</v>
      </c>
      <c r="O115" s="182">
        <v>113798</v>
      </c>
      <c r="P115" s="182"/>
    </row>
    <row r="116" spans="1:16" ht="9.9" customHeight="1" x14ac:dyDescent="0.3">
      <c r="A116" s="203" t="s">
        <v>533</v>
      </c>
      <c r="B116" s="291" t="s">
        <v>336</v>
      </c>
      <c r="C116" s="292"/>
      <c r="D116" s="292"/>
      <c r="E116" s="292"/>
      <c r="F116" s="292"/>
      <c r="G116" s="295" t="s">
        <v>534</v>
      </c>
      <c r="H116" s="296"/>
      <c r="I116" s="296"/>
      <c r="J116" s="296"/>
      <c r="K116" s="296"/>
      <c r="L116" s="182">
        <v>9520</v>
      </c>
      <c r="M116" s="182">
        <v>0</v>
      </c>
      <c r="N116" s="182">
        <v>0</v>
      </c>
      <c r="O116" s="182">
        <v>9520</v>
      </c>
      <c r="P116" s="182"/>
    </row>
    <row r="117" spans="1:16" ht="9.9" customHeight="1" x14ac:dyDescent="0.3">
      <c r="A117" s="116" t="s">
        <v>336</v>
      </c>
      <c r="B117" s="291" t="s">
        <v>336</v>
      </c>
      <c r="C117" s="292"/>
      <c r="D117" s="292"/>
      <c r="E117" s="292"/>
      <c r="F117" s="292"/>
      <c r="G117" s="117" t="s">
        <v>336</v>
      </c>
      <c r="H117" s="118"/>
      <c r="I117" s="118"/>
      <c r="J117" s="118"/>
      <c r="K117" s="118"/>
      <c r="L117" s="183"/>
      <c r="M117" s="183"/>
      <c r="N117" s="183"/>
      <c r="O117" s="183"/>
      <c r="P117" s="183"/>
    </row>
    <row r="118" spans="1:16" ht="9.9" customHeight="1" x14ac:dyDescent="0.3">
      <c r="A118" s="204" t="s">
        <v>535</v>
      </c>
      <c r="B118" s="291" t="s">
        <v>336</v>
      </c>
      <c r="C118" s="292"/>
      <c r="D118" s="292"/>
      <c r="E118" s="292"/>
      <c r="F118" s="293" t="s">
        <v>536</v>
      </c>
      <c r="G118" s="294"/>
      <c r="H118" s="294"/>
      <c r="I118" s="294"/>
      <c r="J118" s="294"/>
      <c r="K118" s="294"/>
      <c r="L118" s="181">
        <v>-531630.71</v>
      </c>
      <c r="M118" s="181">
        <v>0</v>
      </c>
      <c r="N118" s="181">
        <v>342.13</v>
      </c>
      <c r="O118" s="181">
        <v>-531972.84</v>
      </c>
      <c r="P118" s="181"/>
    </row>
    <row r="119" spans="1:16" ht="9.9" customHeight="1" x14ac:dyDescent="0.3">
      <c r="A119" s="203" t="s">
        <v>537</v>
      </c>
      <c r="B119" s="291" t="s">
        <v>336</v>
      </c>
      <c r="C119" s="292"/>
      <c r="D119" s="292"/>
      <c r="E119" s="292"/>
      <c r="F119" s="292"/>
      <c r="G119" s="295" t="s">
        <v>538</v>
      </c>
      <c r="H119" s="296"/>
      <c r="I119" s="296"/>
      <c r="J119" s="296"/>
      <c r="K119" s="296"/>
      <c r="L119" s="182">
        <v>-408312.71</v>
      </c>
      <c r="M119" s="182">
        <v>0</v>
      </c>
      <c r="N119" s="182">
        <v>342.13</v>
      </c>
      <c r="O119" s="182">
        <v>-408654.84</v>
      </c>
      <c r="P119" s="182"/>
    </row>
    <row r="120" spans="1:16" ht="9.9" customHeight="1" x14ac:dyDescent="0.3">
      <c r="A120" s="203" t="s">
        <v>539</v>
      </c>
      <c r="B120" s="291" t="s">
        <v>336</v>
      </c>
      <c r="C120" s="292"/>
      <c r="D120" s="292"/>
      <c r="E120" s="292"/>
      <c r="F120" s="292"/>
      <c r="G120" s="295" t="s">
        <v>540</v>
      </c>
      <c r="H120" s="296"/>
      <c r="I120" s="296"/>
      <c r="J120" s="296"/>
      <c r="K120" s="296"/>
      <c r="L120" s="182">
        <v>-9520</v>
      </c>
      <c r="M120" s="182">
        <v>0</v>
      </c>
      <c r="N120" s="182">
        <v>0</v>
      </c>
      <c r="O120" s="182">
        <v>-9520</v>
      </c>
      <c r="P120" s="182"/>
    </row>
    <row r="121" spans="1:16" ht="9.9" customHeight="1" x14ac:dyDescent="0.3">
      <c r="A121" s="203" t="s">
        <v>541</v>
      </c>
      <c r="B121" s="291" t="s">
        <v>336</v>
      </c>
      <c r="C121" s="292"/>
      <c r="D121" s="292"/>
      <c r="E121" s="292"/>
      <c r="F121" s="292"/>
      <c r="G121" s="295" t="s">
        <v>542</v>
      </c>
      <c r="H121" s="296"/>
      <c r="I121" s="296"/>
      <c r="J121" s="296"/>
      <c r="K121" s="296"/>
      <c r="L121" s="182">
        <v>-113798</v>
      </c>
      <c r="M121" s="182">
        <v>0</v>
      </c>
      <c r="N121" s="182">
        <v>0</v>
      </c>
      <c r="O121" s="182">
        <v>-113798</v>
      </c>
      <c r="P121" s="182"/>
    </row>
    <row r="122" spans="1:16" ht="9.9" customHeight="1" x14ac:dyDescent="0.3">
      <c r="A122" s="116" t="s">
        <v>336</v>
      </c>
      <c r="B122" s="291" t="s">
        <v>336</v>
      </c>
      <c r="C122" s="292"/>
      <c r="D122" s="292"/>
      <c r="E122" s="292"/>
      <c r="F122" s="292"/>
      <c r="G122" s="117" t="s">
        <v>336</v>
      </c>
      <c r="H122" s="118"/>
      <c r="I122" s="118"/>
      <c r="J122" s="118"/>
      <c r="K122" s="118"/>
      <c r="L122" s="183"/>
      <c r="M122" s="183"/>
      <c r="N122" s="183"/>
      <c r="O122" s="183"/>
      <c r="P122" s="183"/>
    </row>
    <row r="123" spans="1:16" ht="9.9" customHeight="1" x14ac:dyDescent="0.3">
      <c r="A123" s="204" t="s">
        <v>543</v>
      </c>
      <c r="B123" s="291" t="s">
        <v>336</v>
      </c>
      <c r="C123" s="292"/>
      <c r="D123" s="292"/>
      <c r="E123" s="293" t="s">
        <v>544</v>
      </c>
      <c r="F123" s="294"/>
      <c r="G123" s="294"/>
      <c r="H123" s="294"/>
      <c r="I123" s="294"/>
      <c r="J123" s="294"/>
      <c r="K123" s="294"/>
      <c r="L123" s="181">
        <v>81398</v>
      </c>
      <c r="M123" s="181">
        <v>0</v>
      </c>
      <c r="N123" s="181">
        <v>0</v>
      </c>
      <c r="O123" s="181">
        <v>81398</v>
      </c>
      <c r="P123" s="181"/>
    </row>
    <row r="124" spans="1:16" ht="9.9" customHeight="1" x14ac:dyDescent="0.3">
      <c r="A124" s="204" t="s">
        <v>545</v>
      </c>
      <c r="B124" s="291" t="s">
        <v>336</v>
      </c>
      <c r="C124" s="292"/>
      <c r="D124" s="292"/>
      <c r="E124" s="292"/>
      <c r="F124" s="293" t="s">
        <v>544</v>
      </c>
      <c r="G124" s="294"/>
      <c r="H124" s="294"/>
      <c r="I124" s="294"/>
      <c r="J124" s="294"/>
      <c r="K124" s="294"/>
      <c r="L124" s="181">
        <v>81398</v>
      </c>
      <c r="M124" s="181">
        <v>0</v>
      </c>
      <c r="N124" s="181">
        <v>0</v>
      </c>
      <c r="O124" s="181">
        <v>81398</v>
      </c>
      <c r="P124" s="181"/>
    </row>
    <row r="125" spans="1:16" ht="9.9" customHeight="1" x14ac:dyDescent="0.3">
      <c r="A125" s="203" t="s">
        <v>546</v>
      </c>
      <c r="B125" s="291" t="s">
        <v>336</v>
      </c>
      <c r="C125" s="292"/>
      <c r="D125" s="292"/>
      <c r="E125" s="292"/>
      <c r="F125" s="292"/>
      <c r="G125" s="295" t="s">
        <v>547</v>
      </c>
      <c r="H125" s="296"/>
      <c r="I125" s="296"/>
      <c r="J125" s="296"/>
      <c r="K125" s="296"/>
      <c r="L125" s="182">
        <v>81398</v>
      </c>
      <c r="M125" s="182">
        <v>0</v>
      </c>
      <c r="N125" s="182">
        <v>0</v>
      </c>
      <c r="O125" s="182">
        <v>81398</v>
      </c>
      <c r="P125" s="182"/>
    </row>
    <row r="126" spans="1:16" ht="9.9" customHeight="1" x14ac:dyDescent="0.3">
      <c r="A126" s="116" t="s">
        <v>336</v>
      </c>
      <c r="B126" s="291" t="s">
        <v>336</v>
      </c>
      <c r="C126" s="292"/>
      <c r="D126" s="292"/>
      <c r="E126" s="292"/>
      <c r="F126" s="292"/>
      <c r="G126" s="117" t="s">
        <v>336</v>
      </c>
      <c r="H126" s="118"/>
      <c r="I126" s="118"/>
      <c r="J126" s="118"/>
      <c r="K126" s="118"/>
      <c r="L126" s="183"/>
      <c r="M126" s="183"/>
      <c r="N126" s="183"/>
      <c r="O126" s="183"/>
      <c r="P126" s="183"/>
    </row>
    <row r="127" spans="1:16" ht="9.9" customHeight="1" x14ac:dyDescent="0.3">
      <c r="A127" s="204" t="s">
        <v>548</v>
      </c>
      <c r="B127" s="291" t="s">
        <v>336</v>
      </c>
      <c r="C127" s="292"/>
      <c r="D127" s="293" t="s">
        <v>549</v>
      </c>
      <c r="E127" s="294"/>
      <c r="F127" s="294"/>
      <c r="G127" s="294"/>
      <c r="H127" s="294"/>
      <c r="I127" s="294"/>
      <c r="J127" s="294"/>
      <c r="K127" s="294"/>
      <c r="L127" s="181">
        <v>9654554.6899999995</v>
      </c>
      <c r="M127" s="181">
        <v>0</v>
      </c>
      <c r="N127" s="181">
        <v>0</v>
      </c>
      <c r="O127" s="181">
        <v>9654554.6899999995</v>
      </c>
      <c r="P127" s="181"/>
    </row>
    <row r="128" spans="1:16" ht="9.9" customHeight="1" x14ac:dyDescent="0.3">
      <c r="A128" s="204" t="s">
        <v>550</v>
      </c>
      <c r="B128" s="291" t="s">
        <v>336</v>
      </c>
      <c r="C128" s="292"/>
      <c r="D128" s="292"/>
      <c r="E128" s="293" t="s">
        <v>549</v>
      </c>
      <c r="F128" s="294"/>
      <c r="G128" s="294"/>
      <c r="H128" s="294"/>
      <c r="I128" s="294"/>
      <c r="J128" s="294"/>
      <c r="K128" s="294"/>
      <c r="L128" s="181">
        <v>9654554.6899999995</v>
      </c>
      <c r="M128" s="181">
        <v>0</v>
      </c>
      <c r="N128" s="181">
        <v>0</v>
      </c>
      <c r="O128" s="181">
        <v>9654554.6899999995</v>
      </c>
      <c r="P128" s="181"/>
    </row>
    <row r="129" spans="1:16" ht="9.9" customHeight="1" x14ac:dyDescent="0.3">
      <c r="A129" s="204" t="s">
        <v>551</v>
      </c>
      <c r="B129" s="291" t="s">
        <v>336</v>
      </c>
      <c r="C129" s="292"/>
      <c r="D129" s="292"/>
      <c r="E129" s="292"/>
      <c r="F129" s="293" t="s">
        <v>552</v>
      </c>
      <c r="G129" s="294"/>
      <c r="H129" s="294"/>
      <c r="I129" s="294"/>
      <c r="J129" s="294"/>
      <c r="K129" s="294"/>
      <c r="L129" s="181">
        <v>9654554.6899999995</v>
      </c>
      <c r="M129" s="181">
        <v>0</v>
      </c>
      <c r="N129" s="181">
        <v>0</v>
      </c>
      <c r="O129" s="181">
        <v>9654554.6899999995</v>
      </c>
      <c r="P129" s="181"/>
    </row>
    <row r="130" spans="1:16" ht="9.9" customHeight="1" x14ac:dyDescent="0.3">
      <c r="A130" s="203" t="s">
        <v>553</v>
      </c>
      <c r="B130" s="291" t="s">
        <v>336</v>
      </c>
      <c r="C130" s="292"/>
      <c r="D130" s="292"/>
      <c r="E130" s="292"/>
      <c r="F130" s="292"/>
      <c r="G130" s="295" t="s">
        <v>432</v>
      </c>
      <c r="H130" s="296"/>
      <c r="I130" s="296"/>
      <c r="J130" s="296"/>
      <c r="K130" s="296"/>
      <c r="L130" s="182">
        <v>29585</v>
      </c>
      <c r="M130" s="182">
        <v>0</v>
      </c>
      <c r="N130" s="182">
        <v>0</v>
      </c>
      <c r="O130" s="182">
        <v>29585</v>
      </c>
      <c r="P130" s="182"/>
    </row>
    <row r="131" spans="1:16" ht="9.9" customHeight="1" x14ac:dyDescent="0.3">
      <c r="A131" s="203" t="s">
        <v>554</v>
      </c>
      <c r="B131" s="291" t="s">
        <v>336</v>
      </c>
      <c r="C131" s="292"/>
      <c r="D131" s="292"/>
      <c r="E131" s="292"/>
      <c r="F131" s="292"/>
      <c r="G131" s="295" t="s">
        <v>555</v>
      </c>
      <c r="H131" s="296"/>
      <c r="I131" s="296"/>
      <c r="J131" s="296"/>
      <c r="K131" s="296"/>
      <c r="L131" s="182">
        <v>1267564.69</v>
      </c>
      <c r="M131" s="182">
        <v>0</v>
      </c>
      <c r="N131" s="182">
        <v>0</v>
      </c>
      <c r="O131" s="182">
        <v>1267564.69</v>
      </c>
      <c r="P131" s="182"/>
    </row>
    <row r="132" spans="1:16" ht="9.9" customHeight="1" x14ac:dyDescent="0.3">
      <c r="A132" s="203" t="s">
        <v>556</v>
      </c>
      <c r="B132" s="291" t="s">
        <v>336</v>
      </c>
      <c r="C132" s="292"/>
      <c r="D132" s="292"/>
      <c r="E132" s="292"/>
      <c r="F132" s="292"/>
      <c r="G132" s="295" t="s">
        <v>557</v>
      </c>
      <c r="H132" s="296"/>
      <c r="I132" s="296"/>
      <c r="J132" s="296"/>
      <c r="K132" s="296"/>
      <c r="L132" s="182">
        <v>35000</v>
      </c>
      <c r="M132" s="182">
        <v>0</v>
      </c>
      <c r="N132" s="182">
        <v>0</v>
      </c>
      <c r="O132" s="182">
        <v>35000</v>
      </c>
      <c r="P132" s="182"/>
    </row>
    <row r="133" spans="1:16" ht="9.9" customHeight="1" x14ac:dyDescent="0.3">
      <c r="A133" s="203" t="s">
        <v>558</v>
      </c>
      <c r="B133" s="291" t="s">
        <v>336</v>
      </c>
      <c r="C133" s="292"/>
      <c r="D133" s="292"/>
      <c r="E133" s="292"/>
      <c r="F133" s="292"/>
      <c r="G133" s="295" t="s">
        <v>559</v>
      </c>
      <c r="H133" s="296"/>
      <c r="I133" s="296"/>
      <c r="J133" s="296"/>
      <c r="K133" s="296"/>
      <c r="L133" s="182">
        <v>150000</v>
      </c>
      <c r="M133" s="182">
        <v>0</v>
      </c>
      <c r="N133" s="182">
        <v>0</v>
      </c>
      <c r="O133" s="182">
        <v>150000</v>
      </c>
      <c r="P133" s="182"/>
    </row>
    <row r="134" spans="1:16" ht="9.9" customHeight="1" x14ac:dyDescent="0.3">
      <c r="A134" s="203" t="s">
        <v>560</v>
      </c>
      <c r="B134" s="291" t="s">
        <v>336</v>
      </c>
      <c r="C134" s="292"/>
      <c r="D134" s="292"/>
      <c r="E134" s="292"/>
      <c r="F134" s="292"/>
      <c r="G134" s="295" t="s">
        <v>561</v>
      </c>
      <c r="H134" s="296"/>
      <c r="I134" s="296"/>
      <c r="J134" s="296"/>
      <c r="K134" s="296"/>
      <c r="L134" s="182">
        <v>8172405</v>
      </c>
      <c r="M134" s="182">
        <v>0</v>
      </c>
      <c r="N134" s="182">
        <v>0</v>
      </c>
      <c r="O134" s="182">
        <v>8172405</v>
      </c>
      <c r="P134" s="182"/>
    </row>
    <row r="135" spans="1:16" ht="9.9" customHeight="1" x14ac:dyDescent="0.3">
      <c r="A135" s="116" t="s">
        <v>336</v>
      </c>
      <c r="B135" s="291" t="s">
        <v>336</v>
      </c>
      <c r="C135" s="292"/>
      <c r="D135" s="292"/>
      <c r="E135" s="292"/>
      <c r="F135" s="292"/>
      <c r="G135" s="117" t="s">
        <v>336</v>
      </c>
      <c r="H135" s="118"/>
      <c r="I135" s="118"/>
      <c r="J135" s="118"/>
      <c r="K135" s="118"/>
      <c r="L135" s="183"/>
      <c r="M135" s="183"/>
      <c r="N135" s="183"/>
      <c r="O135" s="183"/>
      <c r="P135" s="183"/>
    </row>
    <row r="136" spans="1:16" ht="9.9" customHeight="1" x14ac:dyDescent="0.3">
      <c r="A136" s="204" t="s">
        <v>562</v>
      </c>
      <c r="B136" s="293" t="s">
        <v>563</v>
      </c>
      <c r="C136" s="294"/>
      <c r="D136" s="294"/>
      <c r="E136" s="294"/>
      <c r="F136" s="294"/>
      <c r="G136" s="294"/>
      <c r="H136" s="294"/>
      <c r="I136" s="294"/>
      <c r="J136" s="294"/>
      <c r="K136" s="294"/>
      <c r="L136" s="181">
        <v>23264246.559999999</v>
      </c>
      <c r="M136" s="181">
        <v>2852462.93</v>
      </c>
      <c r="N136" s="181">
        <v>2943840.96</v>
      </c>
      <c r="O136" s="181">
        <v>23355624.59</v>
      </c>
      <c r="P136" s="181"/>
    </row>
    <row r="137" spans="1:16" ht="9.9" customHeight="1" x14ac:dyDescent="0.3">
      <c r="A137" s="204" t="s">
        <v>564</v>
      </c>
      <c r="B137" s="202" t="s">
        <v>336</v>
      </c>
      <c r="C137" s="293" t="s">
        <v>565</v>
      </c>
      <c r="D137" s="294"/>
      <c r="E137" s="294"/>
      <c r="F137" s="294"/>
      <c r="G137" s="294"/>
      <c r="H137" s="294"/>
      <c r="I137" s="294"/>
      <c r="J137" s="294"/>
      <c r="K137" s="294"/>
      <c r="L137" s="181">
        <v>9942998.0399999991</v>
      </c>
      <c r="M137" s="181">
        <v>2827364.57</v>
      </c>
      <c r="N137" s="181">
        <v>2602343.13</v>
      </c>
      <c r="O137" s="181">
        <v>9717976.5999999996</v>
      </c>
      <c r="P137" s="181"/>
    </row>
    <row r="138" spans="1:16" ht="9.9" customHeight="1" x14ac:dyDescent="0.3">
      <c r="A138" s="204" t="s">
        <v>566</v>
      </c>
      <c r="B138" s="291" t="s">
        <v>336</v>
      </c>
      <c r="C138" s="292"/>
      <c r="D138" s="293" t="s">
        <v>567</v>
      </c>
      <c r="E138" s="294"/>
      <c r="F138" s="294"/>
      <c r="G138" s="294"/>
      <c r="H138" s="294"/>
      <c r="I138" s="294"/>
      <c r="J138" s="294"/>
      <c r="K138" s="294"/>
      <c r="L138" s="181">
        <v>1127152.1399999999</v>
      </c>
      <c r="M138" s="181">
        <v>1641806.59</v>
      </c>
      <c r="N138" s="181">
        <v>1911418.82</v>
      </c>
      <c r="O138" s="181">
        <v>1396764.37</v>
      </c>
      <c r="P138" s="181"/>
    </row>
    <row r="139" spans="1:16" ht="9.9" customHeight="1" x14ac:dyDescent="0.3">
      <c r="A139" s="204" t="s">
        <v>568</v>
      </c>
      <c r="B139" s="291" t="s">
        <v>336</v>
      </c>
      <c r="C139" s="292"/>
      <c r="D139" s="292"/>
      <c r="E139" s="293" t="s">
        <v>569</v>
      </c>
      <c r="F139" s="294"/>
      <c r="G139" s="294"/>
      <c r="H139" s="294"/>
      <c r="I139" s="294"/>
      <c r="J139" s="294"/>
      <c r="K139" s="294"/>
      <c r="L139" s="181">
        <v>693426.35</v>
      </c>
      <c r="M139" s="181">
        <v>1069637.8899999999</v>
      </c>
      <c r="N139" s="181">
        <v>1065653.24</v>
      </c>
      <c r="O139" s="181">
        <v>689441.7</v>
      </c>
      <c r="P139" s="181"/>
    </row>
    <row r="140" spans="1:16" ht="9.9" customHeight="1" x14ac:dyDescent="0.3">
      <c r="A140" s="204" t="s">
        <v>570</v>
      </c>
      <c r="B140" s="291" t="s">
        <v>336</v>
      </c>
      <c r="C140" s="292"/>
      <c r="D140" s="292"/>
      <c r="E140" s="292"/>
      <c r="F140" s="293" t="s">
        <v>569</v>
      </c>
      <c r="G140" s="294"/>
      <c r="H140" s="294"/>
      <c r="I140" s="294"/>
      <c r="J140" s="294"/>
      <c r="K140" s="294"/>
      <c r="L140" s="181">
        <v>693426.35</v>
      </c>
      <c r="M140" s="181">
        <v>1069637.8899999999</v>
      </c>
      <c r="N140" s="181">
        <v>1065653.24</v>
      </c>
      <c r="O140" s="181">
        <v>689441.7</v>
      </c>
      <c r="P140" s="181"/>
    </row>
    <row r="141" spans="1:16" ht="9.9" customHeight="1" x14ac:dyDescent="0.3">
      <c r="A141" s="203" t="s">
        <v>571</v>
      </c>
      <c r="B141" s="291" t="s">
        <v>336</v>
      </c>
      <c r="C141" s="292"/>
      <c r="D141" s="292"/>
      <c r="E141" s="292"/>
      <c r="F141" s="292"/>
      <c r="G141" s="295" t="s">
        <v>572</v>
      </c>
      <c r="H141" s="296"/>
      <c r="I141" s="296"/>
      <c r="J141" s="296"/>
      <c r="K141" s="296"/>
      <c r="L141" s="182">
        <v>800</v>
      </c>
      <c r="M141" s="182">
        <v>287827.59999999998</v>
      </c>
      <c r="N141" s="182">
        <v>287827.59999999998</v>
      </c>
      <c r="O141" s="182">
        <v>800</v>
      </c>
      <c r="P141" s="182"/>
    </row>
    <row r="142" spans="1:16" ht="9.9" customHeight="1" x14ac:dyDescent="0.3">
      <c r="A142" s="203" t="s">
        <v>573</v>
      </c>
      <c r="B142" s="291" t="s">
        <v>336</v>
      </c>
      <c r="C142" s="292"/>
      <c r="D142" s="292"/>
      <c r="E142" s="292"/>
      <c r="F142" s="292"/>
      <c r="G142" s="295" t="s">
        <v>574</v>
      </c>
      <c r="H142" s="296"/>
      <c r="I142" s="296"/>
      <c r="J142" s="296"/>
      <c r="K142" s="296"/>
      <c r="L142" s="182">
        <v>392583.95</v>
      </c>
      <c r="M142" s="182">
        <v>392583.95</v>
      </c>
      <c r="N142" s="182">
        <v>463012.64</v>
      </c>
      <c r="O142" s="182">
        <v>463012.64</v>
      </c>
      <c r="P142" s="182"/>
    </row>
    <row r="143" spans="1:16" ht="9.9" customHeight="1" x14ac:dyDescent="0.3">
      <c r="A143" s="203" t="s">
        <v>575</v>
      </c>
      <c r="B143" s="291" t="s">
        <v>336</v>
      </c>
      <c r="C143" s="292"/>
      <c r="D143" s="292"/>
      <c r="E143" s="292"/>
      <c r="F143" s="292"/>
      <c r="G143" s="295" t="s">
        <v>576</v>
      </c>
      <c r="H143" s="296"/>
      <c r="I143" s="296"/>
      <c r="J143" s="296"/>
      <c r="K143" s="296"/>
      <c r="L143" s="182">
        <v>253287.56</v>
      </c>
      <c r="M143" s="182">
        <v>253287.56</v>
      </c>
      <c r="N143" s="182">
        <v>177402.75</v>
      </c>
      <c r="O143" s="182">
        <v>177402.75</v>
      </c>
      <c r="P143" s="182"/>
    </row>
    <row r="144" spans="1:16" ht="9.9" customHeight="1" x14ac:dyDescent="0.3">
      <c r="A144" s="203" t="s">
        <v>577</v>
      </c>
      <c r="B144" s="291" t="s">
        <v>336</v>
      </c>
      <c r="C144" s="292"/>
      <c r="D144" s="292"/>
      <c r="E144" s="292"/>
      <c r="F144" s="292"/>
      <c r="G144" s="295" t="s">
        <v>578</v>
      </c>
      <c r="H144" s="296"/>
      <c r="I144" s="296"/>
      <c r="J144" s="296"/>
      <c r="K144" s="296"/>
      <c r="L144" s="182">
        <v>401.89</v>
      </c>
      <c r="M144" s="182">
        <v>941.26</v>
      </c>
      <c r="N144" s="182">
        <v>539.37</v>
      </c>
      <c r="O144" s="182">
        <v>0</v>
      </c>
      <c r="P144" s="182"/>
    </row>
    <row r="145" spans="1:16" ht="9.9" customHeight="1" x14ac:dyDescent="0.3">
      <c r="A145" s="203" t="s">
        <v>1045</v>
      </c>
      <c r="B145" s="291" t="s">
        <v>336</v>
      </c>
      <c r="C145" s="292"/>
      <c r="D145" s="292"/>
      <c r="E145" s="292"/>
      <c r="F145" s="292"/>
      <c r="G145" s="295" t="s">
        <v>1046</v>
      </c>
      <c r="H145" s="296"/>
      <c r="I145" s="296"/>
      <c r="J145" s="296"/>
      <c r="K145" s="296"/>
      <c r="L145" s="182">
        <v>0</v>
      </c>
      <c r="M145" s="182">
        <v>1000</v>
      </c>
      <c r="N145" s="182">
        <v>1000</v>
      </c>
      <c r="O145" s="182">
        <v>0</v>
      </c>
      <c r="P145" s="182"/>
    </row>
    <row r="146" spans="1:16" ht="9.9" customHeight="1" x14ac:dyDescent="0.3">
      <c r="A146" s="203" t="s">
        <v>579</v>
      </c>
      <c r="B146" s="291" t="s">
        <v>336</v>
      </c>
      <c r="C146" s="292"/>
      <c r="D146" s="292"/>
      <c r="E146" s="292"/>
      <c r="F146" s="292"/>
      <c r="G146" s="295" t="s">
        <v>580</v>
      </c>
      <c r="H146" s="296"/>
      <c r="I146" s="296"/>
      <c r="J146" s="296"/>
      <c r="K146" s="296"/>
      <c r="L146" s="182">
        <v>46352.95</v>
      </c>
      <c r="M146" s="182">
        <v>133997.51999999999</v>
      </c>
      <c r="N146" s="182">
        <v>135870.88</v>
      </c>
      <c r="O146" s="182">
        <v>48226.31</v>
      </c>
      <c r="P146" s="182"/>
    </row>
    <row r="147" spans="1:16" ht="9.9" customHeight="1" x14ac:dyDescent="0.3">
      <c r="A147" s="116" t="s">
        <v>336</v>
      </c>
      <c r="B147" s="291" t="s">
        <v>336</v>
      </c>
      <c r="C147" s="292"/>
      <c r="D147" s="292"/>
      <c r="E147" s="292"/>
      <c r="F147" s="292"/>
      <c r="G147" s="117" t="s">
        <v>336</v>
      </c>
      <c r="H147" s="118"/>
      <c r="I147" s="118"/>
      <c r="J147" s="118"/>
      <c r="K147" s="118"/>
      <c r="L147" s="183"/>
      <c r="M147" s="183"/>
      <c r="N147" s="183"/>
      <c r="O147" s="183"/>
      <c r="P147" s="183"/>
    </row>
    <row r="148" spans="1:16" ht="9.9" customHeight="1" x14ac:dyDescent="0.3">
      <c r="A148" s="204" t="s">
        <v>581</v>
      </c>
      <c r="B148" s="291" t="s">
        <v>336</v>
      </c>
      <c r="C148" s="292"/>
      <c r="D148" s="292"/>
      <c r="E148" s="293" t="s">
        <v>582</v>
      </c>
      <c r="F148" s="294"/>
      <c r="G148" s="294"/>
      <c r="H148" s="294"/>
      <c r="I148" s="294"/>
      <c r="J148" s="294"/>
      <c r="K148" s="294"/>
      <c r="L148" s="181">
        <v>89774.01</v>
      </c>
      <c r="M148" s="181">
        <v>94433.68</v>
      </c>
      <c r="N148" s="181">
        <v>114283.7</v>
      </c>
      <c r="O148" s="181">
        <v>109624.03</v>
      </c>
      <c r="P148" s="181"/>
    </row>
    <row r="149" spans="1:16" ht="9.9" customHeight="1" x14ac:dyDescent="0.3">
      <c r="A149" s="204" t="s">
        <v>583</v>
      </c>
      <c r="B149" s="291" t="s">
        <v>336</v>
      </c>
      <c r="C149" s="292"/>
      <c r="D149" s="292"/>
      <c r="E149" s="292"/>
      <c r="F149" s="293" t="s">
        <v>582</v>
      </c>
      <c r="G149" s="294"/>
      <c r="H149" s="294"/>
      <c r="I149" s="294"/>
      <c r="J149" s="294"/>
      <c r="K149" s="294"/>
      <c r="L149" s="181">
        <v>89774.01</v>
      </c>
      <c r="M149" s="181">
        <v>94433.68</v>
      </c>
      <c r="N149" s="181">
        <v>114283.7</v>
      </c>
      <c r="O149" s="181">
        <v>109624.03</v>
      </c>
      <c r="P149" s="181"/>
    </row>
    <row r="150" spans="1:16" ht="9.9" customHeight="1" x14ac:dyDescent="0.3">
      <c r="A150" s="203" t="s">
        <v>584</v>
      </c>
      <c r="B150" s="291" t="s">
        <v>336</v>
      </c>
      <c r="C150" s="292"/>
      <c r="D150" s="292"/>
      <c r="E150" s="292"/>
      <c r="F150" s="292"/>
      <c r="G150" s="295" t="s">
        <v>585</v>
      </c>
      <c r="H150" s="296"/>
      <c r="I150" s="296"/>
      <c r="J150" s="296"/>
      <c r="K150" s="296"/>
      <c r="L150" s="182">
        <v>70573.990000000005</v>
      </c>
      <c r="M150" s="182">
        <v>75233.67</v>
      </c>
      <c r="N150" s="182">
        <v>83176.460000000006</v>
      </c>
      <c r="O150" s="182">
        <v>78516.78</v>
      </c>
      <c r="P150" s="182"/>
    </row>
    <row r="151" spans="1:16" ht="9.9" customHeight="1" x14ac:dyDescent="0.3">
      <c r="A151" s="203" t="s">
        <v>586</v>
      </c>
      <c r="B151" s="291" t="s">
        <v>336</v>
      </c>
      <c r="C151" s="292"/>
      <c r="D151" s="292"/>
      <c r="E151" s="292"/>
      <c r="F151" s="292"/>
      <c r="G151" s="295" t="s">
        <v>587</v>
      </c>
      <c r="H151" s="296"/>
      <c r="I151" s="296"/>
      <c r="J151" s="296"/>
      <c r="K151" s="296"/>
      <c r="L151" s="182">
        <v>17094.810000000001</v>
      </c>
      <c r="M151" s="182">
        <v>17094.8</v>
      </c>
      <c r="N151" s="182">
        <v>28422.15</v>
      </c>
      <c r="O151" s="182">
        <v>28422.16</v>
      </c>
      <c r="P151" s="182"/>
    </row>
    <row r="152" spans="1:16" ht="9.9" customHeight="1" x14ac:dyDescent="0.3">
      <c r="A152" s="203" t="s">
        <v>588</v>
      </c>
      <c r="B152" s="291" t="s">
        <v>336</v>
      </c>
      <c r="C152" s="292"/>
      <c r="D152" s="292"/>
      <c r="E152" s="292"/>
      <c r="F152" s="292"/>
      <c r="G152" s="295" t="s">
        <v>589</v>
      </c>
      <c r="H152" s="296"/>
      <c r="I152" s="296"/>
      <c r="J152" s="296"/>
      <c r="K152" s="296"/>
      <c r="L152" s="182">
        <v>2105.21</v>
      </c>
      <c r="M152" s="182">
        <v>2105.21</v>
      </c>
      <c r="N152" s="182">
        <v>2316.0500000000002</v>
      </c>
      <c r="O152" s="182">
        <v>2316.0500000000002</v>
      </c>
      <c r="P152" s="182"/>
    </row>
    <row r="153" spans="1:16" ht="9.9" customHeight="1" x14ac:dyDescent="0.3">
      <c r="A153" s="203" t="s">
        <v>590</v>
      </c>
      <c r="B153" s="291" t="s">
        <v>336</v>
      </c>
      <c r="C153" s="292"/>
      <c r="D153" s="292"/>
      <c r="E153" s="292"/>
      <c r="F153" s="292"/>
      <c r="G153" s="295" t="s">
        <v>591</v>
      </c>
      <c r="H153" s="296"/>
      <c r="I153" s="296"/>
      <c r="J153" s="296"/>
      <c r="K153" s="296"/>
      <c r="L153" s="182">
        <v>0</v>
      </c>
      <c r="M153" s="182">
        <v>0</v>
      </c>
      <c r="N153" s="182">
        <v>369.04</v>
      </c>
      <c r="O153" s="182">
        <v>369.04</v>
      </c>
      <c r="P153" s="182"/>
    </row>
    <row r="154" spans="1:16" ht="9.9" customHeight="1" x14ac:dyDescent="0.3">
      <c r="A154" s="116" t="s">
        <v>336</v>
      </c>
      <c r="B154" s="291" t="s">
        <v>336</v>
      </c>
      <c r="C154" s="292"/>
      <c r="D154" s="292"/>
      <c r="E154" s="292"/>
      <c r="F154" s="292"/>
      <c r="G154" s="117" t="s">
        <v>336</v>
      </c>
      <c r="H154" s="118"/>
      <c r="I154" s="118"/>
      <c r="J154" s="118"/>
      <c r="K154" s="118"/>
      <c r="L154" s="183"/>
      <c r="M154" s="183"/>
      <c r="N154" s="183"/>
      <c r="O154" s="183"/>
      <c r="P154" s="183"/>
    </row>
    <row r="155" spans="1:16" ht="9.9" customHeight="1" x14ac:dyDescent="0.3">
      <c r="A155" s="204" t="s">
        <v>592</v>
      </c>
      <c r="B155" s="291" t="s">
        <v>336</v>
      </c>
      <c r="C155" s="292"/>
      <c r="D155" s="292"/>
      <c r="E155" s="293" t="s">
        <v>593</v>
      </c>
      <c r="F155" s="294"/>
      <c r="G155" s="294"/>
      <c r="H155" s="294"/>
      <c r="I155" s="294"/>
      <c r="J155" s="294"/>
      <c r="K155" s="294"/>
      <c r="L155" s="181">
        <v>195625.76</v>
      </c>
      <c r="M155" s="181">
        <v>31922.22</v>
      </c>
      <c r="N155" s="181">
        <v>53310.59</v>
      </c>
      <c r="O155" s="181">
        <v>217014.13</v>
      </c>
      <c r="P155" s="181"/>
    </row>
    <row r="156" spans="1:16" ht="9.9" customHeight="1" x14ac:dyDescent="0.3">
      <c r="A156" s="204" t="s">
        <v>594</v>
      </c>
      <c r="B156" s="291" t="s">
        <v>336</v>
      </c>
      <c r="C156" s="292"/>
      <c r="D156" s="292"/>
      <c r="E156" s="292"/>
      <c r="F156" s="293" t="s">
        <v>593</v>
      </c>
      <c r="G156" s="294"/>
      <c r="H156" s="294"/>
      <c r="I156" s="294"/>
      <c r="J156" s="294"/>
      <c r="K156" s="294"/>
      <c r="L156" s="181">
        <v>35034.33</v>
      </c>
      <c r="M156" s="181">
        <v>31922.22</v>
      </c>
      <c r="N156" s="181">
        <v>53310.59</v>
      </c>
      <c r="O156" s="181">
        <v>56422.7</v>
      </c>
      <c r="P156" s="181"/>
    </row>
    <row r="157" spans="1:16" ht="9.9" customHeight="1" x14ac:dyDescent="0.3">
      <c r="A157" s="203" t="s">
        <v>595</v>
      </c>
      <c r="B157" s="291" t="s">
        <v>336</v>
      </c>
      <c r="C157" s="292"/>
      <c r="D157" s="292"/>
      <c r="E157" s="292"/>
      <c r="F157" s="292"/>
      <c r="G157" s="295" t="s">
        <v>596</v>
      </c>
      <c r="H157" s="296"/>
      <c r="I157" s="296"/>
      <c r="J157" s="296"/>
      <c r="K157" s="296"/>
      <c r="L157" s="182">
        <v>15353.71</v>
      </c>
      <c r="M157" s="182">
        <v>15353.71</v>
      </c>
      <c r="N157" s="182">
        <v>13101.45</v>
      </c>
      <c r="O157" s="182">
        <v>13101.45</v>
      </c>
      <c r="P157" s="182"/>
    </row>
    <row r="158" spans="1:16" ht="9.9" customHeight="1" x14ac:dyDescent="0.3">
      <c r="A158" s="203" t="s">
        <v>597</v>
      </c>
      <c r="B158" s="291" t="s">
        <v>336</v>
      </c>
      <c r="C158" s="292"/>
      <c r="D158" s="292"/>
      <c r="E158" s="292"/>
      <c r="F158" s="292"/>
      <c r="G158" s="295" t="s">
        <v>598</v>
      </c>
      <c r="H158" s="296"/>
      <c r="I158" s="296"/>
      <c r="J158" s="296"/>
      <c r="K158" s="296"/>
      <c r="L158" s="182">
        <v>919.9</v>
      </c>
      <c r="M158" s="182">
        <v>933.38</v>
      </c>
      <c r="N158" s="182">
        <v>948.12</v>
      </c>
      <c r="O158" s="182">
        <v>934.64</v>
      </c>
      <c r="P158" s="182"/>
    </row>
    <row r="159" spans="1:16" ht="9.9" customHeight="1" x14ac:dyDescent="0.3">
      <c r="A159" s="203" t="s">
        <v>599</v>
      </c>
      <c r="B159" s="291" t="s">
        <v>336</v>
      </c>
      <c r="C159" s="292"/>
      <c r="D159" s="292"/>
      <c r="E159" s="292"/>
      <c r="F159" s="292"/>
      <c r="G159" s="295" t="s">
        <v>600</v>
      </c>
      <c r="H159" s="296"/>
      <c r="I159" s="296"/>
      <c r="J159" s="296"/>
      <c r="K159" s="296"/>
      <c r="L159" s="182">
        <v>7416.93</v>
      </c>
      <c r="M159" s="182">
        <v>4291.34</v>
      </c>
      <c r="N159" s="182">
        <v>4233.4799999999996</v>
      </c>
      <c r="O159" s="182">
        <v>7359.07</v>
      </c>
      <c r="P159" s="182"/>
    </row>
    <row r="160" spans="1:16" ht="9.9" customHeight="1" x14ac:dyDescent="0.3">
      <c r="A160" s="203" t="s">
        <v>601</v>
      </c>
      <c r="B160" s="291" t="s">
        <v>336</v>
      </c>
      <c r="C160" s="292"/>
      <c r="D160" s="292"/>
      <c r="E160" s="292"/>
      <c r="F160" s="292"/>
      <c r="G160" s="295" t="s">
        <v>602</v>
      </c>
      <c r="H160" s="296"/>
      <c r="I160" s="296"/>
      <c r="J160" s="296"/>
      <c r="K160" s="296"/>
      <c r="L160" s="182">
        <v>8644.76</v>
      </c>
      <c r="M160" s="182">
        <v>8644.76</v>
      </c>
      <c r="N160" s="182">
        <v>31995.83</v>
      </c>
      <c r="O160" s="182">
        <v>31995.83</v>
      </c>
      <c r="P160" s="182"/>
    </row>
    <row r="161" spans="1:16" ht="9.9" customHeight="1" x14ac:dyDescent="0.3">
      <c r="A161" s="203" t="s">
        <v>603</v>
      </c>
      <c r="B161" s="291" t="s">
        <v>336</v>
      </c>
      <c r="C161" s="292"/>
      <c r="D161" s="292"/>
      <c r="E161" s="292"/>
      <c r="F161" s="292"/>
      <c r="G161" s="295" t="s">
        <v>604</v>
      </c>
      <c r="H161" s="296"/>
      <c r="I161" s="296"/>
      <c r="J161" s="296"/>
      <c r="K161" s="296"/>
      <c r="L161" s="182">
        <v>2156.61</v>
      </c>
      <c r="M161" s="182">
        <v>2156.61</v>
      </c>
      <c r="N161" s="182">
        <v>2391.6</v>
      </c>
      <c r="O161" s="182">
        <v>2391.6</v>
      </c>
      <c r="P161" s="182"/>
    </row>
    <row r="162" spans="1:16" ht="9.9" customHeight="1" x14ac:dyDescent="0.3">
      <c r="A162" s="203" t="s">
        <v>605</v>
      </c>
      <c r="B162" s="291" t="s">
        <v>336</v>
      </c>
      <c r="C162" s="292"/>
      <c r="D162" s="292"/>
      <c r="E162" s="292"/>
      <c r="F162" s="292"/>
      <c r="G162" s="295" t="s">
        <v>606</v>
      </c>
      <c r="H162" s="296"/>
      <c r="I162" s="296"/>
      <c r="J162" s="296"/>
      <c r="K162" s="296"/>
      <c r="L162" s="182">
        <v>0</v>
      </c>
      <c r="M162" s="182">
        <v>0</v>
      </c>
      <c r="N162" s="182">
        <v>59.52</v>
      </c>
      <c r="O162" s="182">
        <v>59.52</v>
      </c>
      <c r="P162" s="182"/>
    </row>
    <row r="163" spans="1:16" ht="9.9" customHeight="1" x14ac:dyDescent="0.3">
      <c r="A163" s="203" t="s">
        <v>607</v>
      </c>
      <c r="B163" s="291" t="s">
        <v>336</v>
      </c>
      <c r="C163" s="292"/>
      <c r="D163" s="292"/>
      <c r="E163" s="292"/>
      <c r="F163" s="292"/>
      <c r="G163" s="295" t="s">
        <v>608</v>
      </c>
      <c r="H163" s="296"/>
      <c r="I163" s="296"/>
      <c r="J163" s="296"/>
      <c r="K163" s="296"/>
      <c r="L163" s="182">
        <v>542.41999999999996</v>
      </c>
      <c r="M163" s="182">
        <v>542.41999999999996</v>
      </c>
      <c r="N163" s="182">
        <v>580.59</v>
      </c>
      <c r="O163" s="182">
        <v>580.59</v>
      </c>
      <c r="P163" s="182"/>
    </row>
    <row r="164" spans="1:16" ht="9.9" customHeight="1" x14ac:dyDescent="0.3">
      <c r="A164" s="116" t="s">
        <v>336</v>
      </c>
      <c r="B164" s="291" t="s">
        <v>336</v>
      </c>
      <c r="C164" s="292"/>
      <c r="D164" s="292"/>
      <c r="E164" s="292"/>
      <c r="F164" s="292"/>
      <c r="G164" s="117" t="s">
        <v>336</v>
      </c>
      <c r="H164" s="118"/>
      <c r="I164" s="118"/>
      <c r="J164" s="118"/>
      <c r="K164" s="118"/>
      <c r="L164" s="183"/>
      <c r="M164" s="183"/>
      <c r="N164" s="183"/>
      <c r="O164" s="183"/>
      <c r="P164" s="183"/>
    </row>
    <row r="165" spans="1:16" ht="9.9" customHeight="1" x14ac:dyDescent="0.3">
      <c r="A165" s="204" t="s">
        <v>609</v>
      </c>
      <c r="B165" s="291" t="s">
        <v>336</v>
      </c>
      <c r="C165" s="292"/>
      <c r="D165" s="292"/>
      <c r="E165" s="292"/>
      <c r="F165" s="293" t="s">
        <v>610</v>
      </c>
      <c r="G165" s="294"/>
      <c r="H165" s="294"/>
      <c r="I165" s="294"/>
      <c r="J165" s="294"/>
      <c r="K165" s="294"/>
      <c r="L165" s="181">
        <v>160591.43</v>
      </c>
      <c r="M165" s="181">
        <v>0</v>
      </c>
      <c r="N165" s="181">
        <v>0</v>
      </c>
      <c r="O165" s="181">
        <v>160591.43</v>
      </c>
      <c r="P165" s="181"/>
    </row>
    <row r="166" spans="1:16" ht="9.9" customHeight="1" x14ac:dyDescent="0.3">
      <c r="A166" s="203" t="s">
        <v>611</v>
      </c>
      <c r="B166" s="291" t="s">
        <v>336</v>
      </c>
      <c r="C166" s="292"/>
      <c r="D166" s="292"/>
      <c r="E166" s="292"/>
      <c r="F166" s="292"/>
      <c r="G166" s="295" t="s">
        <v>612</v>
      </c>
      <c r="H166" s="296"/>
      <c r="I166" s="296"/>
      <c r="J166" s="296"/>
      <c r="K166" s="296"/>
      <c r="L166" s="182">
        <v>145306.23999999999</v>
      </c>
      <c r="M166" s="182">
        <v>0</v>
      </c>
      <c r="N166" s="182">
        <v>0</v>
      </c>
      <c r="O166" s="182">
        <v>145306.23999999999</v>
      </c>
      <c r="P166" s="182"/>
    </row>
    <row r="167" spans="1:16" ht="9.9" customHeight="1" x14ac:dyDescent="0.3">
      <c r="A167" s="203" t="s">
        <v>613</v>
      </c>
      <c r="B167" s="291" t="s">
        <v>336</v>
      </c>
      <c r="C167" s="292"/>
      <c r="D167" s="292"/>
      <c r="E167" s="292"/>
      <c r="F167" s="292"/>
      <c r="G167" s="295" t="s">
        <v>614</v>
      </c>
      <c r="H167" s="296"/>
      <c r="I167" s="296"/>
      <c r="J167" s="296"/>
      <c r="K167" s="296"/>
      <c r="L167" s="182">
        <v>15285.19</v>
      </c>
      <c r="M167" s="182">
        <v>0</v>
      </c>
      <c r="N167" s="182">
        <v>0</v>
      </c>
      <c r="O167" s="182">
        <v>15285.19</v>
      </c>
      <c r="P167" s="182"/>
    </row>
    <row r="168" spans="1:16" ht="9.9" customHeight="1" x14ac:dyDescent="0.3">
      <c r="A168" s="116" t="s">
        <v>336</v>
      </c>
      <c r="B168" s="291" t="s">
        <v>336</v>
      </c>
      <c r="C168" s="292"/>
      <c r="D168" s="292"/>
      <c r="E168" s="292"/>
      <c r="F168" s="292"/>
      <c r="G168" s="117" t="s">
        <v>336</v>
      </c>
      <c r="H168" s="118"/>
      <c r="I168" s="118"/>
      <c r="J168" s="118"/>
      <c r="K168" s="118"/>
      <c r="L168" s="183"/>
      <c r="M168" s="183"/>
      <c r="N168" s="183"/>
      <c r="O168" s="183"/>
      <c r="P168" s="183"/>
    </row>
    <row r="169" spans="1:16" ht="9.9" customHeight="1" x14ac:dyDescent="0.3">
      <c r="A169" s="204" t="s">
        <v>615</v>
      </c>
      <c r="B169" s="291" t="s">
        <v>336</v>
      </c>
      <c r="C169" s="292"/>
      <c r="D169" s="292"/>
      <c r="E169" s="293" t="s">
        <v>616</v>
      </c>
      <c r="F169" s="294"/>
      <c r="G169" s="294"/>
      <c r="H169" s="294"/>
      <c r="I169" s="294"/>
      <c r="J169" s="294"/>
      <c r="K169" s="294"/>
      <c r="L169" s="181">
        <v>148326.01999999999</v>
      </c>
      <c r="M169" s="181">
        <v>445812.8</v>
      </c>
      <c r="N169" s="181">
        <v>678171.29</v>
      </c>
      <c r="O169" s="181">
        <v>380684.51</v>
      </c>
      <c r="P169" s="181"/>
    </row>
    <row r="170" spans="1:16" ht="9.9" customHeight="1" x14ac:dyDescent="0.3">
      <c r="A170" s="204" t="s">
        <v>617</v>
      </c>
      <c r="B170" s="291" t="s">
        <v>336</v>
      </c>
      <c r="C170" s="292"/>
      <c r="D170" s="292"/>
      <c r="E170" s="292"/>
      <c r="F170" s="293" t="s">
        <v>616</v>
      </c>
      <c r="G170" s="294"/>
      <c r="H170" s="294"/>
      <c r="I170" s="294"/>
      <c r="J170" s="294"/>
      <c r="K170" s="294"/>
      <c r="L170" s="181">
        <v>148326.01999999999</v>
      </c>
      <c r="M170" s="181">
        <v>445812.8</v>
      </c>
      <c r="N170" s="181">
        <v>678171.29</v>
      </c>
      <c r="O170" s="181">
        <v>380684.51</v>
      </c>
      <c r="P170" s="181"/>
    </row>
    <row r="171" spans="1:16" ht="9.9" customHeight="1" x14ac:dyDescent="0.3">
      <c r="A171" s="203" t="s">
        <v>618</v>
      </c>
      <c r="B171" s="291" t="s">
        <v>336</v>
      </c>
      <c r="C171" s="292"/>
      <c r="D171" s="292"/>
      <c r="E171" s="292"/>
      <c r="F171" s="292"/>
      <c r="G171" s="295" t="s">
        <v>619</v>
      </c>
      <c r="H171" s="296"/>
      <c r="I171" s="296"/>
      <c r="J171" s="296"/>
      <c r="K171" s="296"/>
      <c r="L171" s="182">
        <v>148326.01999999999</v>
      </c>
      <c r="M171" s="182">
        <v>441891.78</v>
      </c>
      <c r="N171" s="182">
        <v>674250.27</v>
      </c>
      <c r="O171" s="182">
        <v>380684.51</v>
      </c>
      <c r="P171" s="182"/>
    </row>
    <row r="172" spans="1:16" ht="9.9" customHeight="1" x14ac:dyDescent="0.3">
      <c r="A172" s="203" t="s">
        <v>620</v>
      </c>
      <c r="B172" s="291" t="s">
        <v>336</v>
      </c>
      <c r="C172" s="292"/>
      <c r="D172" s="292"/>
      <c r="E172" s="292"/>
      <c r="F172" s="292"/>
      <c r="G172" s="295" t="s">
        <v>621</v>
      </c>
      <c r="H172" s="296"/>
      <c r="I172" s="296"/>
      <c r="J172" s="296"/>
      <c r="K172" s="296"/>
      <c r="L172" s="182">
        <v>0</v>
      </c>
      <c r="M172" s="182">
        <v>3921.02</v>
      </c>
      <c r="N172" s="182">
        <v>3921.02</v>
      </c>
      <c r="O172" s="182">
        <v>0</v>
      </c>
      <c r="P172" s="182"/>
    </row>
    <row r="173" spans="1:16" ht="9.9" customHeight="1" x14ac:dyDescent="0.3">
      <c r="A173" s="116" t="s">
        <v>336</v>
      </c>
      <c r="B173" s="291" t="s">
        <v>336</v>
      </c>
      <c r="C173" s="292"/>
      <c r="D173" s="292"/>
      <c r="E173" s="292"/>
      <c r="F173" s="292"/>
      <c r="G173" s="117" t="s">
        <v>336</v>
      </c>
      <c r="H173" s="118"/>
      <c r="I173" s="118"/>
      <c r="J173" s="118"/>
      <c r="K173" s="118"/>
      <c r="L173" s="183"/>
      <c r="M173" s="183"/>
      <c r="N173" s="183"/>
      <c r="O173" s="183"/>
      <c r="P173" s="183"/>
    </row>
    <row r="174" spans="1:16" ht="9.9" customHeight="1" x14ac:dyDescent="0.3">
      <c r="A174" s="204" t="s">
        <v>626</v>
      </c>
      <c r="B174" s="291" t="s">
        <v>336</v>
      </c>
      <c r="C174" s="292"/>
      <c r="D174" s="293" t="s">
        <v>627</v>
      </c>
      <c r="E174" s="294"/>
      <c r="F174" s="294"/>
      <c r="G174" s="294"/>
      <c r="H174" s="294"/>
      <c r="I174" s="294"/>
      <c r="J174" s="294"/>
      <c r="K174" s="294"/>
      <c r="L174" s="181">
        <v>8815845.9000000004</v>
      </c>
      <c r="M174" s="181">
        <v>1185557.98</v>
      </c>
      <c r="N174" s="181">
        <v>690924.31</v>
      </c>
      <c r="O174" s="181">
        <v>8321212.2300000004</v>
      </c>
      <c r="P174" s="181"/>
    </row>
    <row r="175" spans="1:16" ht="9.9" customHeight="1" x14ac:dyDescent="0.3">
      <c r="A175" s="204" t="s">
        <v>628</v>
      </c>
      <c r="B175" s="291" t="s">
        <v>336</v>
      </c>
      <c r="C175" s="292"/>
      <c r="D175" s="292"/>
      <c r="E175" s="293" t="s">
        <v>627</v>
      </c>
      <c r="F175" s="294"/>
      <c r="G175" s="294"/>
      <c r="H175" s="294"/>
      <c r="I175" s="294"/>
      <c r="J175" s="294"/>
      <c r="K175" s="294"/>
      <c r="L175" s="181">
        <v>8815845.9000000004</v>
      </c>
      <c r="M175" s="181">
        <v>1185557.98</v>
      </c>
      <c r="N175" s="181">
        <v>690924.31</v>
      </c>
      <c r="O175" s="181">
        <v>8321212.2300000004</v>
      </c>
      <c r="P175" s="181"/>
    </row>
    <row r="176" spans="1:16" ht="9.9" customHeight="1" x14ac:dyDescent="0.3">
      <c r="A176" s="204" t="s">
        <v>629</v>
      </c>
      <c r="B176" s="291" t="s">
        <v>336</v>
      </c>
      <c r="C176" s="292"/>
      <c r="D176" s="292"/>
      <c r="E176" s="292"/>
      <c r="F176" s="293" t="s">
        <v>627</v>
      </c>
      <c r="G176" s="294"/>
      <c r="H176" s="294"/>
      <c r="I176" s="294"/>
      <c r="J176" s="294"/>
      <c r="K176" s="294"/>
      <c r="L176" s="181">
        <v>8815845.9000000004</v>
      </c>
      <c r="M176" s="181">
        <v>1185557.98</v>
      </c>
      <c r="N176" s="181">
        <v>690924.31</v>
      </c>
      <c r="O176" s="181">
        <v>8321212.2300000004</v>
      </c>
      <c r="P176" s="181"/>
    </row>
    <row r="177" spans="1:16" ht="9.9" customHeight="1" x14ac:dyDescent="0.3">
      <c r="A177" s="203" t="s">
        <v>630</v>
      </c>
      <c r="B177" s="291" t="s">
        <v>336</v>
      </c>
      <c r="C177" s="292"/>
      <c r="D177" s="292"/>
      <c r="E177" s="292"/>
      <c r="F177" s="292"/>
      <c r="G177" s="295" t="s">
        <v>631</v>
      </c>
      <c r="H177" s="296"/>
      <c r="I177" s="296"/>
      <c r="J177" s="296"/>
      <c r="K177" s="296"/>
      <c r="L177" s="182">
        <v>8815845.9000000004</v>
      </c>
      <c r="M177" s="182">
        <v>1185557.98</v>
      </c>
      <c r="N177" s="182">
        <v>690924.31</v>
      </c>
      <c r="O177" s="182">
        <v>8321212.2300000004</v>
      </c>
      <c r="P177" s="182"/>
    </row>
    <row r="178" spans="1:16" ht="9.9" customHeight="1" x14ac:dyDescent="0.3">
      <c r="A178" s="204" t="s">
        <v>336</v>
      </c>
      <c r="B178" s="291" t="s">
        <v>336</v>
      </c>
      <c r="C178" s="292"/>
      <c r="D178" s="120" t="s">
        <v>336</v>
      </c>
      <c r="E178" s="121"/>
      <c r="F178" s="121"/>
      <c r="G178" s="121"/>
      <c r="H178" s="121"/>
      <c r="I178" s="121"/>
      <c r="J178" s="121"/>
      <c r="K178" s="121"/>
      <c r="L178" s="184"/>
      <c r="M178" s="184"/>
      <c r="N178" s="184"/>
      <c r="O178" s="184"/>
      <c r="P178" s="184"/>
    </row>
    <row r="179" spans="1:16" ht="9.9" customHeight="1" x14ac:dyDescent="0.3">
      <c r="A179" s="204" t="s">
        <v>632</v>
      </c>
      <c r="B179" s="202" t="s">
        <v>336</v>
      </c>
      <c r="C179" s="293" t="s">
        <v>633</v>
      </c>
      <c r="D179" s="294"/>
      <c r="E179" s="294"/>
      <c r="F179" s="294"/>
      <c r="G179" s="294"/>
      <c r="H179" s="294"/>
      <c r="I179" s="294"/>
      <c r="J179" s="294"/>
      <c r="K179" s="294"/>
      <c r="L179" s="181">
        <v>13321248.52</v>
      </c>
      <c r="M179" s="181">
        <v>25098.36</v>
      </c>
      <c r="N179" s="181">
        <v>341497.83</v>
      </c>
      <c r="O179" s="181">
        <v>13637647.99</v>
      </c>
      <c r="P179" s="181"/>
    </row>
    <row r="180" spans="1:16" ht="9.9" customHeight="1" x14ac:dyDescent="0.3">
      <c r="A180" s="204" t="s">
        <v>634</v>
      </c>
      <c r="B180" s="291" t="s">
        <v>336</v>
      </c>
      <c r="C180" s="292"/>
      <c r="D180" s="293" t="s">
        <v>635</v>
      </c>
      <c r="E180" s="294"/>
      <c r="F180" s="294"/>
      <c r="G180" s="294"/>
      <c r="H180" s="294"/>
      <c r="I180" s="294"/>
      <c r="J180" s="294"/>
      <c r="K180" s="294"/>
      <c r="L180" s="181">
        <v>3666693.83</v>
      </c>
      <c r="M180" s="181">
        <v>25098.36</v>
      </c>
      <c r="N180" s="181">
        <v>341497.83</v>
      </c>
      <c r="O180" s="181">
        <v>3983093.3</v>
      </c>
      <c r="P180" s="181"/>
    </row>
    <row r="181" spans="1:16" ht="9.9" customHeight="1" x14ac:dyDescent="0.3">
      <c r="A181" s="204" t="s">
        <v>636</v>
      </c>
      <c r="B181" s="291" t="s">
        <v>336</v>
      </c>
      <c r="C181" s="292"/>
      <c r="D181" s="292"/>
      <c r="E181" s="293" t="s">
        <v>637</v>
      </c>
      <c r="F181" s="294"/>
      <c r="G181" s="294"/>
      <c r="H181" s="294"/>
      <c r="I181" s="294"/>
      <c r="J181" s="294"/>
      <c r="K181" s="294"/>
      <c r="L181" s="181">
        <v>3093850.17</v>
      </c>
      <c r="M181" s="181">
        <v>1315.23</v>
      </c>
      <c r="N181" s="181">
        <v>341005.3</v>
      </c>
      <c r="O181" s="181">
        <v>3433540.24</v>
      </c>
      <c r="P181" s="181"/>
    </row>
    <row r="182" spans="1:16" ht="9.9" customHeight="1" x14ac:dyDescent="0.3">
      <c r="A182" s="204" t="s">
        <v>638</v>
      </c>
      <c r="B182" s="291" t="s">
        <v>336</v>
      </c>
      <c r="C182" s="292"/>
      <c r="D182" s="292"/>
      <c r="E182" s="292"/>
      <c r="F182" s="293" t="s">
        <v>637</v>
      </c>
      <c r="G182" s="294"/>
      <c r="H182" s="294"/>
      <c r="I182" s="294"/>
      <c r="J182" s="294"/>
      <c r="K182" s="294"/>
      <c r="L182" s="181">
        <v>3093850.17</v>
      </c>
      <c r="M182" s="181">
        <v>1315.23</v>
      </c>
      <c r="N182" s="181">
        <v>341005.3</v>
      </c>
      <c r="O182" s="181">
        <v>3433540.24</v>
      </c>
      <c r="P182" s="181"/>
    </row>
    <row r="183" spans="1:16" ht="9.9" customHeight="1" x14ac:dyDescent="0.3">
      <c r="A183" s="203" t="s">
        <v>639</v>
      </c>
      <c r="B183" s="291" t="s">
        <v>336</v>
      </c>
      <c r="C183" s="292"/>
      <c r="D183" s="292"/>
      <c r="E183" s="292"/>
      <c r="F183" s="292"/>
      <c r="G183" s="295" t="s">
        <v>640</v>
      </c>
      <c r="H183" s="296"/>
      <c r="I183" s="296"/>
      <c r="J183" s="296"/>
      <c r="K183" s="296"/>
      <c r="L183" s="182">
        <v>2185032.9</v>
      </c>
      <c r="M183" s="182">
        <v>0</v>
      </c>
      <c r="N183" s="182">
        <v>110369.32</v>
      </c>
      <c r="O183" s="182">
        <v>2295402.2200000002</v>
      </c>
      <c r="P183" s="182"/>
    </row>
    <row r="184" spans="1:16" ht="9.9" customHeight="1" x14ac:dyDescent="0.3">
      <c r="A184" s="203" t="s">
        <v>1047</v>
      </c>
      <c r="B184" s="291" t="s">
        <v>336</v>
      </c>
      <c r="C184" s="292"/>
      <c r="D184" s="292"/>
      <c r="E184" s="292"/>
      <c r="F184" s="292"/>
      <c r="G184" s="295" t="s">
        <v>1048</v>
      </c>
      <c r="H184" s="296"/>
      <c r="I184" s="296"/>
      <c r="J184" s="296"/>
      <c r="K184" s="296"/>
      <c r="L184" s="182">
        <v>235.62</v>
      </c>
      <c r="M184" s="182">
        <v>235.62</v>
      </c>
      <c r="N184" s="182">
        <v>0</v>
      </c>
      <c r="O184" s="182">
        <v>0</v>
      </c>
      <c r="P184" s="182"/>
    </row>
    <row r="185" spans="1:16" ht="9.9" customHeight="1" x14ac:dyDescent="0.3">
      <c r="A185" s="203" t="s">
        <v>641</v>
      </c>
      <c r="B185" s="291" t="s">
        <v>336</v>
      </c>
      <c r="C185" s="292"/>
      <c r="D185" s="292"/>
      <c r="E185" s="292"/>
      <c r="F185" s="292"/>
      <c r="G185" s="295" t="s">
        <v>642</v>
      </c>
      <c r="H185" s="296"/>
      <c r="I185" s="296"/>
      <c r="J185" s="296"/>
      <c r="K185" s="296"/>
      <c r="L185" s="182">
        <v>130157.66</v>
      </c>
      <c r="M185" s="182">
        <v>0</v>
      </c>
      <c r="N185" s="182">
        <v>230635.98</v>
      </c>
      <c r="O185" s="182">
        <v>360793.64</v>
      </c>
      <c r="P185" s="182"/>
    </row>
    <row r="186" spans="1:16" ht="9.9" customHeight="1" x14ac:dyDescent="0.3">
      <c r="A186" s="203" t="s">
        <v>643</v>
      </c>
      <c r="B186" s="291" t="s">
        <v>336</v>
      </c>
      <c r="C186" s="292"/>
      <c r="D186" s="292"/>
      <c r="E186" s="292"/>
      <c r="F186" s="292"/>
      <c r="G186" s="295" t="s">
        <v>644</v>
      </c>
      <c r="H186" s="296"/>
      <c r="I186" s="296"/>
      <c r="J186" s="296"/>
      <c r="K186" s="296"/>
      <c r="L186" s="182">
        <v>55348.05</v>
      </c>
      <c r="M186" s="182">
        <v>1079.6099999999999</v>
      </c>
      <c r="N186" s="182">
        <v>0</v>
      </c>
      <c r="O186" s="182">
        <v>54268.44</v>
      </c>
      <c r="P186" s="182"/>
    </row>
    <row r="187" spans="1:16" ht="9.9" customHeight="1" x14ac:dyDescent="0.3">
      <c r="A187" s="203" t="s">
        <v>645</v>
      </c>
      <c r="B187" s="291" t="s">
        <v>336</v>
      </c>
      <c r="C187" s="292"/>
      <c r="D187" s="292"/>
      <c r="E187" s="292"/>
      <c r="F187" s="292"/>
      <c r="G187" s="295" t="s">
        <v>646</v>
      </c>
      <c r="H187" s="296"/>
      <c r="I187" s="296"/>
      <c r="J187" s="296"/>
      <c r="K187" s="296"/>
      <c r="L187" s="182">
        <v>363075.94</v>
      </c>
      <c r="M187" s="182">
        <v>0</v>
      </c>
      <c r="N187" s="182">
        <v>0</v>
      </c>
      <c r="O187" s="182">
        <v>363075.94</v>
      </c>
      <c r="P187" s="182"/>
    </row>
    <row r="188" spans="1:16" ht="9.9" customHeight="1" x14ac:dyDescent="0.3">
      <c r="A188" s="203" t="s">
        <v>647</v>
      </c>
      <c r="B188" s="291" t="s">
        <v>336</v>
      </c>
      <c r="C188" s="292"/>
      <c r="D188" s="292"/>
      <c r="E188" s="292"/>
      <c r="F188" s="292"/>
      <c r="G188" s="295" t="s">
        <v>648</v>
      </c>
      <c r="H188" s="296"/>
      <c r="I188" s="296"/>
      <c r="J188" s="296"/>
      <c r="K188" s="296"/>
      <c r="L188" s="182">
        <v>360000</v>
      </c>
      <c r="M188" s="182">
        <v>0</v>
      </c>
      <c r="N188" s="182">
        <v>0</v>
      </c>
      <c r="O188" s="182">
        <v>360000</v>
      </c>
      <c r="P188" s="182"/>
    </row>
    <row r="189" spans="1:16" ht="9.9" customHeight="1" x14ac:dyDescent="0.3">
      <c r="A189" s="116" t="s">
        <v>336</v>
      </c>
      <c r="B189" s="291" t="s">
        <v>336</v>
      </c>
      <c r="C189" s="292"/>
      <c r="D189" s="292"/>
      <c r="E189" s="292"/>
      <c r="F189" s="292"/>
      <c r="G189" s="117" t="s">
        <v>336</v>
      </c>
      <c r="H189" s="118"/>
      <c r="I189" s="118"/>
      <c r="J189" s="118"/>
      <c r="K189" s="118"/>
      <c r="L189" s="183"/>
      <c r="M189" s="183"/>
      <c r="N189" s="183"/>
      <c r="O189" s="183"/>
      <c r="P189" s="183"/>
    </row>
    <row r="190" spans="1:16" ht="9.9" customHeight="1" x14ac:dyDescent="0.3">
      <c r="A190" s="204" t="s">
        <v>649</v>
      </c>
      <c r="B190" s="291" t="s">
        <v>336</v>
      </c>
      <c r="C190" s="292"/>
      <c r="D190" s="292"/>
      <c r="E190" s="293" t="s">
        <v>650</v>
      </c>
      <c r="F190" s="294"/>
      <c r="G190" s="294"/>
      <c r="H190" s="294"/>
      <c r="I190" s="294"/>
      <c r="J190" s="294"/>
      <c r="K190" s="294"/>
      <c r="L190" s="181">
        <v>474338.06</v>
      </c>
      <c r="M190" s="181">
        <v>23783.13</v>
      </c>
      <c r="N190" s="181">
        <v>0</v>
      </c>
      <c r="O190" s="181">
        <v>450554.93</v>
      </c>
      <c r="P190" s="181"/>
    </row>
    <row r="191" spans="1:16" ht="9.9" customHeight="1" x14ac:dyDescent="0.3">
      <c r="A191" s="204" t="s">
        <v>651</v>
      </c>
      <c r="B191" s="291" t="s">
        <v>336</v>
      </c>
      <c r="C191" s="292"/>
      <c r="D191" s="292"/>
      <c r="E191" s="292"/>
      <c r="F191" s="293" t="s">
        <v>650</v>
      </c>
      <c r="G191" s="294"/>
      <c r="H191" s="294"/>
      <c r="I191" s="294"/>
      <c r="J191" s="294"/>
      <c r="K191" s="294"/>
      <c r="L191" s="181">
        <v>474338.06</v>
      </c>
      <c r="M191" s="181">
        <v>23783.13</v>
      </c>
      <c r="N191" s="181">
        <v>0</v>
      </c>
      <c r="O191" s="181">
        <v>450554.93</v>
      </c>
      <c r="P191" s="181"/>
    </row>
    <row r="192" spans="1:16" ht="9.9" customHeight="1" x14ac:dyDescent="0.3">
      <c r="A192" s="203" t="s">
        <v>652</v>
      </c>
      <c r="B192" s="291" t="s">
        <v>336</v>
      </c>
      <c r="C192" s="292"/>
      <c r="D192" s="292"/>
      <c r="E192" s="292"/>
      <c r="F192" s="292"/>
      <c r="G192" s="295" t="s">
        <v>653</v>
      </c>
      <c r="H192" s="296"/>
      <c r="I192" s="296"/>
      <c r="J192" s="296"/>
      <c r="K192" s="296"/>
      <c r="L192" s="182">
        <v>474338.06</v>
      </c>
      <c r="M192" s="182">
        <v>23783.13</v>
      </c>
      <c r="N192" s="182">
        <v>0</v>
      </c>
      <c r="O192" s="182">
        <v>450554.93</v>
      </c>
      <c r="P192" s="182"/>
    </row>
    <row r="193" spans="1:16" ht="9.9" customHeight="1" x14ac:dyDescent="0.3">
      <c r="A193" s="116" t="s">
        <v>336</v>
      </c>
      <c r="B193" s="291" t="s">
        <v>336</v>
      </c>
      <c r="C193" s="292"/>
      <c r="D193" s="292"/>
      <c r="E193" s="292"/>
      <c r="F193" s="292"/>
      <c r="G193" s="117" t="s">
        <v>336</v>
      </c>
      <c r="H193" s="118"/>
      <c r="I193" s="118"/>
      <c r="J193" s="118"/>
      <c r="K193" s="118"/>
      <c r="L193" s="183"/>
      <c r="M193" s="183"/>
      <c r="N193" s="183"/>
      <c r="O193" s="183"/>
      <c r="P193" s="183"/>
    </row>
    <row r="194" spans="1:16" ht="9.9" customHeight="1" x14ac:dyDescent="0.3">
      <c r="A194" s="204" t="s">
        <v>654</v>
      </c>
      <c r="B194" s="291" t="s">
        <v>336</v>
      </c>
      <c r="C194" s="292"/>
      <c r="D194" s="292"/>
      <c r="E194" s="293" t="s">
        <v>655</v>
      </c>
      <c r="F194" s="294"/>
      <c r="G194" s="294"/>
      <c r="H194" s="294"/>
      <c r="I194" s="294"/>
      <c r="J194" s="294"/>
      <c r="K194" s="294"/>
      <c r="L194" s="181">
        <v>98505.600000000006</v>
      </c>
      <c r="M194" s="181">
        <v>0</v>
      </c>
      <c r="N194" s="181">
        <v>492.53</v>
      </c>
      <c r="O194" s="181">
        <v>98998.13</v>
      </c>
      <c r="P194" s="181"/>
    </row>
    <row r="195" spans="1:16" ht="9.9" customHeight="1" x14ac:dyDescent="0.3">
      <c r="A195" s="204" t="s">
        <v>656</v>
      </c>
      <c r="B195" s="291" t="s">
        <v>336</v>
      </c>
      <c r="C195" s="292"/>
      <c r="D195" s="292"/>
      <c r="E195" s="292"/>
      <c r="F195" s="293" t="s">
        <v>655</v>
      </c>
      <c r="G195" s="294"/>
      <c r="H195" s="294"/>
      <c r="I195" s="294"/>
      <c r="J195" s="294"/>
      <c r="K195" s="294"/>
      <c r="L195" s="181">
        <v>98505.600000000006</v>
      </c>
      <c r="M195" s="181">
        <v>0</v>
      </c>
      <c r="N195" s="181">
        <v>492.53</v>
      </c>
      <c r="O195" s="181">
        <v>98998.13</v>
      </c>
      <c r="P195" s="181"/>
    </row>
    <row r="196" spans="1:16" ht="9.9" customHeight="1" x14ac:dyDescent="0.3">
      <c r="A196" s="203" t="s">
        <v>657</v>
      </c>
      <c r="B196" s="291" t="s">
        <v>336</v>
      </c>
      <c r="C196" s="292"/>
      <c r="D196" s="292"/>
      <c r="E196" s="292"/>
      <c r="F196" s="292"/>
      <c r="G196" s="295" t="s">
        <v>658</v>
      </c>
      <c r="H196" s="296"/>
      <c r="I196" s="296"/>
      <c r="J196" s="296"/>
      <c r="K196" s="296"/>
      <c r="L196" s="182">
        <v>98505.600000000006</v>
      </c>
      <c r="M196" s="182">
        <v>0</v>
      </c>
      <c r="N196" s="182">
        <v>492.53</v>
      </c>
      <c r="O196" s="182">
        <v>98998.13</v>
      </c>
      <c r="P196" s="182"/>
    </row>
    <row r="197" spans="1:16" ht="9.9" customHeight="1" x14ac:dyDescent="0.3">
      <c r="A197" s="116" t="s">
        <v>336</v>
      </c>
      <c r="B197" s="291" t="s">
        <v>336</v>
      </c>
      <c r="C197" s="292"/>
      <c r="D197" s="292"/>
      <c r="E197" s="292"/>
      <c r="F197" s="292"/>
      <c r="G197" s="117" t="s">
        <v>336</v>
      </c>
      <c r="H197" s="118"/>
      <c r="I197" s="118"/>
      <c r="J197" s="118"/>
      <c r="K197" s="118"/>
      <c r="L197" s="183"/>
      <c r="M197" s="183"/>
      <c r="N197" s="183"/>
      <c r="O197" s="183"/>
      <c r="P197" s="183"/>
    </row>
    <row r="198" spans="1:16" ht="9.9" customHeight="1" x14ac:dyDescent="0.3">
      <c r="A198" s="204" t="s">
        <v>659</v>
      </c>
      <c r="B198" s="291" t="s">
        <v>336</v>
      </c>
      <c r="C198" s="292"/>
      <c r="D198" s="293" t="s">
        <v>660</v>
      </c>
      <c r="E198" s="294"/>
      <c r="F198" s="294"/>
      <c r="G198" s="294"/>
      <c r="H198" s="294"/>
      <c r="I198" s="294"/>
      <c r="J198" s="294"/>
      <c r="K198" s="294"/>
      <c r="L198" s="181">
        <v>9654554.6899999995</v>
      </c>
      <c r="M198" s="181">
        <v>0</v>
      </c>
      <c r="N198" s="181">
        <v>0</v>
      </c>
      <c r="O198" s="181">
        <v>9654554.6899999995</v>
      </c>
      <c r="P198" s="181"/>
    </row>
    <row r="199" spans="1:16" ht="9.9" customHeight="1" x14ac:dyDescent="0.3">
      <c r="A199" s="204" t="s">
        <v>661</v>
      </c>
      <c r="B199" s="291" t="s">
        <v>336</v>
      </c>
      <c r="C199" s="292"/>
      <c r="D199" s="292"/>
      <c r="E199" s="293" t="s">
        <v>660</v>
      </c>
      <c r="F199" s="294"/>
      <c r="G199" s="294"/>
      <c r="H199" s="294"/>
      <c r="I199" s="294"/>
      <c r="J199" s="294"/>
      <c r="K199" s="294"/>
      <c r="L199" s="181">
        <v>9654554.6899999995</v>
      </c>
      <c r="M199" s="181">
        <v>0</v>
      </c>
      <c r="N199" s="181">
        <v>0</v>
      </c>
      <c r="O199" s="181">
        <v>9654554.6899999995</v>
      </c>
      <c r="P199" s="181"/>
    </row>
    <row r="200" spans="1:16" ht="9.9" customHeight="1" x14ac:dyDescent="0.3">
      <c r="A200" s="204" t="s">
        <v>662</v>
      </c>
      <c r="B200" s="291" t="s">
        <v>336</v>
      </c>
      <c r="C200" s="292"/>
      <c r="D200" s="292"/>
      <c r="E200" s="292"/>
      <c r="F200" s="293" t="s">
        <v>663</v>
      </c>
      <c r="G200" s="294"/>
      <c r="H200" s="294"/>
      <c r="I200" s="294"/>
      <c r="J200" s="294"/>
      <c r="K200" s="294"/>
      <c r="L200" s="181">
        <v>9654554.6899999995</v>
      </c>
      <c r="M200" s="181">
        <v>0</v>
      </c>
      <c r="N200" s="181">
        <v>0</v>
      </c>
      <c r="O200" s="181">
        <v>9654554.6899999995</v>
      </c>
      <c r="P200" s="181"/>
    </row>
    <row r="201" spans="1:16" ht="9.9" customHeight="1" x14ac:dyDescent="0.3">
      <c r="A201" s="203" t="s">
        <v>664</v>
      </c>
      <c r="B201" s="291" t="s">
        <v>336</v>
      </c>
      <c r="C201" s="292"/>
      <c r="D201" s="292"/>
      <c r="E201" s="292"/>
      <c r="F201" s="292"/>
      <c r="G201" s="295" t="s">
        <v>432</v>
      </c>
      <c r="H201" s="296"/>
      <c r="I201" s="296"/>
      <c r="J201" s="296"/>
      <c r="K201" s="296"/>
      <c r="L201" s="182">
        <v>29585</v>
      </c>
      <c r="M201" s="182">
        <v>0</v>
      </c>
      <c r="N201" s="182">
        <v>0</v>
      </c>
      <c r="O201" s="182">
        <v>29585</v>
      </c>
      <c r="P201" s="182"/>
    </row>
    <row r="202" spans="1:16" ht="9.9" customHeight="1" x14ac:dyDescent="0.3">
      <c r="A202" s="203" t="s">
        <v>665</v>
      </c>
      <c r="B202" s="291" t="s">
        <v>336</v>
      </c>
      <c r="C202" s="292"/>
      <c r="D202" s="292"/>
      <c r="E202" s="292"/>
      <c r="F202" s="292"/>
      <c r="G202" s="295" t="s">
        <v>555</v>
      </c>
      <c r="H202" s="296"/>
      <c r="I202" s="296"/>
      <c r="J202" s="296"/>
      <c r="K202" s="296"/>
      <c r="L202" s="182">
        <v>1267564.69</v>
      </c>
      <c r="M202" s="182">
        <v>0</v>
      </c>
      <c r="N202" s="182">
        <v>0</v>
      </c>
      <c r="O202" s="182">
        <v>1267564.69</v>
      </c>
      <c r="P202" s="182"/>
    </row>
    <row r="203" spans="1:16" ht="9.9" customHeight="1" x14ac:dyDescent="0.3">
      <c r="A203" s="203" t="s">
        <v>666</v>
      </c>
      <c r="B203" s="291" t="s">
        <v>336</v>
      </c>
      <c r="C203" s="292"/>
      <c r="D203" s="292"/>
      <c r="E203" s="292"/>
      <c r="F203" s="292"/>
      <c r="G203" s="295" t="s">
        <v>557</v>
      </c>
      <c r="H203" s="296"/>
      <c r="I203" s="296"/>
      <c r="J203" s="296"/>
      <c r="K203" s="296"/>
      <c r="L203" s="182">
        <v>35000</v>
      </c>
      <c r="M203" s="182">
        <v>0</v>
      </c>
      <c r="N203" s="182">
        <v>0</v>
      </c>
      <c r="O203" s="182">
        <v>35000</v>
      </c>
      <c r="P203" s="182"/>
    </row>
    <row r="204" spans="1:16" ht="9.9" customHeight="1" x14ac:dyDescent="0.3">
      <c r="A204" s="203" t="s">
        <v>667</v>
      </c>
      <c r="B204" s="291" t="s">
        <v>336</v>
      </c>
      <c r="C204" s="292"/>
      <c r="D204" s="292"/>
      <c r="E204" s="292"/>
      <c r="F204" s="292"/>
      <c r="G204" s="295" t="s">
        <v>559</v>
      </c>
      <c r="H204" s="296"/>
      <c r="I204" s="296"/>
      <c r="J204" s="296"/>
      <c r="K204" s="296"/>
      <c r="L204" s="182">
        <v>150000</v>
      </c>
      <c r="M204" s="182">
        <v>0</v>
      </c>
      <c r="N204" s="182">
        <v>0</v>
      </c>
      <c r="O204" s="182">
        <v>150000</v>
      </c>
      <c r="P204" s="182"/>
    </row>
    <row r="205" spans="1:16" ht="9.9" customHeight="1" x14ac:dyDescent="0.3">
      <c r="A205" s="203" t="s">
        <v>668</v>
      </c>
      <c r="B205" s="291" t="s">
        <v>336</v>
      </c>
      <c r="C205" s="292"/>
      <c r="D205" s="292"/>
      <c r="E205" s="292"/>
      <c r="F205" s="292"/>
      <c r="G205" s="295" t="s">
        <v>561</v>
      </c>
      <c r="H205" s="296"/>
      <c r="I205" s="296"/>
      <c r="J205" s="296"/>
      <c r="K205" s="296"/>
      <c r="L205" s="182">
        <v>8172405</v>
      </c>
      <c r="M205" s="182">
        <v>0</v>
      </c>
      <c r="N205" s="182">
        <v>0</v>
      </c>
      <c r="O205" s="182">
        <v>8172405</v>
      </c>
      <c r="P205" s="182"/>
    </row>
    <row r="206" spans="1:16" ht="9.9" customHeight="1" x14ac:dyDescent="0.3">
      <c r="A206" s="204" t="s">
        <v>336</v>
      </c>
      <c r="B206" s="291" t="s">
        <v>336</v>
      </c>
      <c r="C206" s="292"/>
      <c r="D206" s="120" t="s">
        <v>336</v>
      </c>
      <c r="E206" s="121"/>
      <c r="F206" s="121"/>
      <c r="G206" s="121"/>
      <c r="H206" s="121"/>
      <c r="I206" s="121"/>
      <c r="J206" s="121"/>
      <c r="K206" s="121"/>
      <c r="L206" s="184"/>
      <c r="M206" s="184"/>
      <c r="N206" s="184"/>
      <c r="O206" s="184"/>
      <c r="P206" s="184"/>
    </row>
    <row r="207" spans="1:16" ht="9.9" customHeight="1" x14ac:dyDescent="0.3">
      <c r="A207" s="204" t="s">
        <v>669</v>
      </c>
      <c r="B207" s="293" t="s">
        <v>670</v>
      </c>
      <c r="C207" s="294"/>
      <c r="D207" s="294"/>
      <c r="E207" s="294"/>
      <c r="F207" s="294"/>
      <c r="G207" s="294"/>
      <c r="H207" s="294"/>
      <c r="I207" s="294"/>
      <c r="J207" s="294"/>
      <c r="K207" s="294"/>
      <c r="L207" s="181">
        <v>9816504.4399999995</v>
      </c>
      <c r="M207" s="181">
        <v>1598550.41</v>
      </c>
      <c r="N207" s="181">
        <v>667708</v>
      </c>
      <c r="O207" s="181">
        <v>10747346.85</v>
      </c>
      <c r="P207" s="181">
        <f>M207-N207</f>
        <v>930842.40999999992</v>
      </c>
    </row>
    <row r="208" spans="1:16" ht="9.9" customHeight="1" x14ac:dyDescent="0.3">
      <c r="A208" s="204" t="s">
        <v>671</v>
      </c>
      <c r="B208" s="202" t="s">
        <v>336</v>
      </c>
      <c r="C208" s="293" t="s">
        <v>672</v>
      </c>
      <c r="D208" s="294"/>
      <c r="E208" s="294"/>
      <c r="F208" s="294"/>
      <c r="G208" s="294"/>
      <c r="H208" s="294"/>
      <c r="I208" s="294"/>
      <c r="J208" s="294"/>
      <c r="K208" s="294"/>
      <c r="L208" s="181">
        <v>6031159.6500000004</v>
      </c>
      <c r="M208" s="181">
        <v>1271979.74</v>
      </c>
      <c r="N208" s="181">
        <v>667708</v>
      </c>
      <c r="O208" s="181">
        <v>6635431.3899999997</v>
      </c>
      <c r="P208" s="181">
        <f t="shared" ref="P208:P229" si="0">M208-N208</f>
        <v>604271.74</v>
      </c>
    </row>
    <row r="209" spans="1:16" ht="9.9" customHeight="1" x14ac:dyDescent="0.3">
      <c r="A209" s="204" t="s">
        <v>673</v>
      </c>
      <c r="B209" s="291" t="s">
        <v>336</v>
      </c>
      <c r="C209" s="292"/>
      <c r="D209" s="293" t="s">
        <v>674</v>
      </c>
      <c r="E209" s="294"/>
      <c r="F209" s="294"/>
      <c r="G209" s="294"/>
      <c r="H209" s="294"/>
      <c r="I209" s="294"/>
      <c r="J209" s="294"/>
      <c r="K209" s="294"/>
      <c r="L209" s="181">
        <v>4737718.8099999996</v>
      </c>
      <c r="M209" s="181">
        <v>1153259.4099999999</v>
      </c>
      <c r="N209" s="181">
        <v>667708</v>
      </c>
      <c r="O209" s="181">
        <v>5223270.22</v>
      </c>
      <c r="P209" s="181">
        <f t="shared" si="0"/>
        <v>485551.40999999992</v>
      </c>
    </row>
    <row r="210" spans="1:16" ht="9.9" customHeight="1" x14ac:dyDescent="0.3">
      <c r="A210" s="204" t="s">
        <v>675</v>
      </c>
      <c r="B210" s="291" t="s">
        <v>336</v>
      </c>
      <c r="C210" s="292"/>
      <c r="D210" s="292"/>
      <c r="E210" s="293" t="s">
        <v>676</v>
      </c>
      <c r="F210" s="294"/>
      <c r="G210" s="294"/>
      <c r="H210" s="294"/>
      <c r="I210" s="294"/>
      <c r="J210" s="294"/>
      <c r="K210" s="294"/>
      <c r="L210" s="181">
        <v>145164.70000000001</v>
      </c>
      <c r="M210" s="181">
        <v>17861.96</v>
      </c>
      <c r="N210" s="181">
        <v>8857.08</v>
      </c>
      <c r="O210" s="181">
        <v>154169.57999999999</v>
      </c>
      <c r="P210" s="181">
        <f t="shared" si="0"/>
        <v>9004.8799999999992</v>
      </c>
    </row>
    <row r="211" spans="1:16" ht="9.9" customHeight="1" x14ac:dyDescent="0.3">
      <c r="A211" s="204" t="s">
        <v>677</v>
      </c>
      <c r="B211" s="291" t="s">
        <v>336</v>
      </c>
      <c r="C211" s="292"/>
      <c r="D211" s="292"/>
      <c r="E211" s="292"/>
      <c r="F211" s="293" t="s">
        <v>678</v>
      </c>
      <c r="G211" s="294"/>
      <c r="H211" s="294"/>
      <c r="I211" s="294"/>
      <c r="J211" s="294"/>
      <c r="K211" s="294"/>
      <c r="L211" s="181">
        <v>13421.37</v>
      </c>
      <c r="M211" s="181">
        <v>12783.39</v>
      </c>
      <c r="N211" s="181">
        <v>8857.08</v>
      </c>
      <c r="O211" s="181">
        <v>17347.68</v>
      </c>
      <c r="P211" s="181">
        <f t="shared" si="0"/>
        <v>3926.3099999999995</v>
      </c>
    </row>
    <row r="212" spans="1:16" ht="9.9" customHeight="1" x14ac:dyDescent="0.3">
      <c r="A212" s="203" t="s">
        <v>679</v>
      </c>
      <c r="B212" s="291" t="s">
        <v>336</v>
      </c>
      <c r="C212" s="292"/>
      <c r="D212" s="292"/>
      <c r="E212" s="292"/>
      <c r="F212" s="292"/>
      <c r="G212" s="295" t="s">
        <v>680</v>
      </c>
      <c r="H212" s="296"/>
      <c r="I212" s="296"/>
      <c r="J212" s="296"/>
      <c r="K212" s="296"/>
      <c r="L212" s="182">
        <v>3026.71</v>
      </c>
      <c r="M212" s="182">
        <v>3363.01</v>
      </c>
      <c r="N212" s="182">
        <v>0</v>
      </c>
      <c r="O212" s="182">
        <v>6389.72</v>
      </c>
      <c r="P212" s="182">
        <f t="shared" si="0"/>
        <v>3363.01</v>
      </c>
    </row>
    <row r="213" spans="1:16" ht="9.9" customHeight="1" x14ac:dyDescent="0.3">
      <c r="A213" s="203" t="s">
        <v>681</v>
      </c>
      <c r="B213" s="291" t="s">
        <v>336</v>
      </c>
      <c r="C213" s="292"/>
      <c r="D213" s="292"/>
      <c r="E213" s="292"/>
      <c r="F213" s="292"/>
      <c r="G213" s="295" t="s">
        <v>682</v>
      </c>
      <c r="H213" s="296"/>
      <c r="I213" s="296"/>
      <c r="J213" s="296"/>
      <c r="K213" s="296"/>
      <c r="L213" s="182">
        <v>5207.07</v>
      </c>
      <c r="M213" s="182">
        <v>5567.3</v>
      </c>
      <c r="N213" s="182">
        <v>5061.1899999999996</v>
      </c>
      <c r="O213" s="182">
        <v>5713.18</v>
      </c>
      <c r="P213" s="182">
        <f t="shared" si="0"/>
        <v>506.11000000000058</v>
      </c>
    </row>
    <row r="214" spans="1:16" ht="9.9" customHeight="1" x14ac:dyDescent="0.3">
      <c r="A214" s="203" t="s">
        <v>683</v>
      </c>
      <c r="B214" s="291" t="s">
        <v>336</v>
      </c>
      <c r="C214" s="292"/>
      <c r="D214" s="292"/>
      <c r="E214" s="292"/>
      <c r="F214" s="292"/>
      <c r="G214" s="295" t="s">
        <v>684</v>
      </c>
      <c r="H214" s="296"/>
      <c r="I214" s="296"/>
      <c r="J214" s="296"/>
      <c r="K214" s="296"/>
      <c r="L214" s="182">
        <v>3795.88</v>
      </c>
      <c r="M214" s="182">
        <v>2381.85</v>
      </c>
      <c r="N214" s="182">
        <v>3795.88</v>
      </c>
      <c r="O214" s="182">
        <v>2381.85</v>
      </c>
      <c r="P214" s="182">
        <f t="shared" si="0"/>
        <v>-1414.0300000000002</v>
      </c>
    </row>
    <row r="215" spans="1:16" ht="9.9" customHeight="1" x14ac:dyDescent="0.3">
      <c r="A215" s="203" t="s">
        <v>685</v>
      </c>
      <c r="B215" s="291" t="s">
        <v>336</v>
      </c>
      <c r="C215" s="292"/>
      <c r="D215" s="292"/>
      <c r="E215" s="292"/>
      <c r="F215" s="292"/>
      <c r="G215" s="295" t="s">
        <v>686</v>
      </c>
      <c r="H215" s="296"/>
      <c r="I215" s="296"/>
      <c r="J215" s="296"/>
      <c r="K215" s="296"/>
      <c r="L215" s="182">
        <v>919.02</v>
      </c>
      <c r="M215" s="182">
        <v>889.36</v>
      </c>
      <c r="N215" s="182">
        <v>0.01</v>
      </c>
      <c r="O215" s="182">
        <v>1808.37</v>
      </c>
      <c r="P215" s="182">
        <f t="shared" si="0"/>
        <v>889.35</v>
      </c>
    </row>
    <row r="216" spans="1:16" ht="9.9" customHeight="1" x14ac:dyDescent="0.3">
      <c r="A216" s="203" t="s">
        <v>687</v>
      </c>
      <c r="B216" s="291" t="s">
        <v>336</v>
      </c>
      <c r="C216" s="292"/>
      <c r="D216" s="292"/>
      <c r="E216" s="292"/>
      <c r="F216" s="292"/>
      <c r="G216" s="295" t="s">
        <v>688</v>
      </c>
      <c r="H216" s="296"/>
      <c r="I216" s="296"/>
      <c r="J216" s="296"/>
      <c r="K216" s="296"/>
      <c r="L216" s="182">
        <v>278.01</v>
      </c>
      <c r="M216" s="182">
        <v>403.56</v>
      </c>
      <c r="N216" s="182">
        <v>0</v>
      </c>
      <c r="O216" s="182">
        <v>681.57</v>
      </c>
      <c r="P216" s="182">
        <f t="shared" si="0"/>
        <v>403.56</v>
      </c>
    </row>
    <row r="217" spans="1:16" ht="9.9" customHeight="1" x14ac:dyDescent="0.3">
      <c r="A217" s="203" t="s">
        <v>689</v>
      </c>
      <c r="B217" s="291" t="s">
        <v>336</v>
      </c>
      <c r="C217" s="292"/>
      <c r="D217" s="292"/>
      <c r="E217" s="292"/>
      <c r="F217" s="292"/>
      <c r="G217" s="295" t="s">
        <v>690</v>
      </c>
      <c r="H217" s="296"/>
      <c r="I217" s="296"/>
      <c r="J217" s="296"/>
      <c r="K217" s="296"/>
      <c r="L217" s="182">
        <v>50</v>
      </c>
      <c r="M217" s="182">
        <v>33.630000000000003</v>
      </c>
      <c r="N217" s="182">
        <v>0</v>
      </c>
      <c r="O217" s="182">
        <v>83.63</v>
      </c>
      <c r="P217" s="182">
        <f t="shared" si="0"/>
        <v>33.630000000000003</v>
      </c>
    </row>
    <row r="218" spans="1:16" ht="9.9" customHeight="1" x14ac:dyDescent="0.3">
      <c r="A218" s="203" t="s">
        <v>691</v>
      </c>
      <c r="B218" s="291" t="s">
        <v>336</v>
      </c>
      <c r="C218" s="292"/>
      <c r="D218" s="292"/>
      <c r="E218" s="292"/>
      <c r="F218" s="292"/>
      <c r="G218" s="295" t="s">
        <v>692</v>
      </c>
      <c r="H218" s="296"/>
      <c r="I218" s="296"/>
      <c r="J218" s="296"/>
      <c r="K218" s="296"/>
      <c r="L218" s="182">
        <v>1.28</v>
      </c>
      <c r="M218" s="182">
        <v>1.28</v>
      </c>
      <c r="N218" s="182">
        <v>0</v>
      </c>
      <c r="O218" s="182">
        <v>2.56</v>
      </c>
      <c r="P218" s="182">
        <f t="shared" si="0"/>
        <v>1.28</v>
      </c>
    </row>
    <row r="219" spans="1:16" ht="9.9" customHeight="1" x14ac:dyDescent="0.3">
      <c r="A219" s="203" t="s">
        <v>693</v>
      </c>
      <c r="B219" s="291" t="s">
        <v>336</v>
      </c>
      <c r="C219" s="292"/>
      <c r="D219" s="292"/>
      <c r="E219" s="292"/>
      <c r="F219" s="292"/>
      <c r="G219" s="295" t="s">
        <v>694</v>
      </c>
      <c r="H219" s="296"/>
      <c r="I219" s="296"/>
      <c r="J219" s="296"/>
      <c r="K219" s="296"/>
      <c r="L219" s="182">
        <v>102.3</v>
      </c>
      <c r="M219" s="182">
        <v>102.3</v>
      </c>
      <c r="N219" s="182">
        <v>0</v>
      </c>
      <c r="O219" s="182">
        <v>204.6</v>
      </c>
      <c r="P219" s="182">
        <f t="shared" si="0"/>
        <v>102.3</v>
      </c>
    </row>
    <row r="220" spans="1:16" ht="9.9" customHeight="1" x14ac:dyDescent="0.3">
      <c r="A220" s="203" t="s">
        <v>695</v>
      </c>
      <c r="B220" s="291" t="s">
        <v>336</v>
      </c>
      <c r="C220" s="292"/>
      <c r="D220" s="292"/>
      <c r="E220" s="292"/>
      <c r="F220" s="292"/>
      <c r="G220" s="295" t="s">
        <v>696</v>
      </c>
      <c r="H220" s="296"/>
      <c r="I220" s="296"/>
      <c r="J220" s="296"/>
      <c r="K220" s="296"/>
      <c r="L220" s="182">
        <v>41.1</v>
      </c>
      <c r="M220" s="182">
        <v>41.1</v>
      </c>
      <c r="N220" s="182">
        <v>0</v>
      </c>
      <c r="O220" s="182">
        <v>82.2</v>
      </c>
      <c r="P220" s="182">
        <f t="shared" si="0"/>
        <v>41.1</v>
      </c>
    </row>
    <row r="221" spans="1:16" ht="9.9" customHeight="1" x14ac:dyDescent="0.3">
      <c r="A221" s="116" t="s">
        <v>336</v>
      </c>
      <c r="B221" s="291" t="s">
        <v>336</v>
      </c>
      <c r="C221" s="292"/>
      <c r="D221" s="292"/>
      <c r="E221" s="292"/>
      <c r="F221" s="292"/>
      <c r="G221" s="117" t="s">
        <v>336</v>
      </c>
      <c r="H221" s="118"/>
      <c r="I221" s="118"/>
      <c r="J221" s="118"/>
      <c r="K221" s="118"/>
      <c r="L221" s="183"/>
      <c r="M221" s="183"/>
      <c r="N221" s="183"/>
      <c r="O221" s="183"/>
      <c r="P221" s="183">
        <f t="shared" si="0"/>
        <v>0</v>
      </c>
    </row>
    <row r="222" spans="1:16" ht="9.9" customHeight="1" x14ac:dyDescent="0.3">
      <c r="A222" s="204" t="s">
        <v>697</v>
      </c>
      <c r="B222" s="291" t="s">
        <v>336</v>
      </c>
      <c r="C222" s="292"/>
      <c r="D222" s="292"/>
      <c r="E222" s="292"/>
      <c r="F222" s="293" t="s">
        <v>698</v>
      </c>
      <c r="G222" s="294"/>
      <c r="H222" s="294"/>
      <c r="I222" s="294"/>
      <c r="J222" s="294"/>
      <c r="K222" s="294"/>
      <c r="L222" s="181">
        <v>131743.32999999999</v>
      </c>
      <c r="M222" s="181">
        <v>5078.57</v>
      </c>
      <c r="N222" s="181">
        <v>0</v>
      </c>
      <c r="O222" s="181">
        <v>136821.9</v>
      </c>
      <c r="P222" s="181">
        <f t="shared" si="0"/>
        <v>5078.57</v>
      </c>
    </row>
    <row r="223" spans="1:16" ht="9.9" customHeight="1" x14ac:dyDescent="0.3">
      <c r="A223" s="203" t="s">
        <v>699</v>
      </c>
      <c r="B223" s="291" t="s">
        <v>336</v>
      </c>
      <c r="C223" s="292"/>
      <c r="D223" s="292"/>
      <c r="E223" s="292"/>
      <c r="F223" s="292"/>
      <c r="G223" s="295" t="s">
        <v>680</v>
      </c>
      <c r="H223" s="296"/>
      <c r="I223" s="296"/>
      <c r="J223" s="296"/>
      <c r="K223" s="296"/>
      <c r="L223" s="182">
        <v>93123.02</v>
      </c>
      <c r="M223" s="182">
        <v>3587.73</v>
      </c>
      <c r="N223" s="182">
        <v>0</v>
      </c>
      <c r="O223" s="182">
        <v>96710.75</v>
      </c>
      <c r="P223" s="182">
        <f t="shared" si="0"/>
        <v>3587.73</v>
      </c>
    </row>
    <row r="224" spans="1:16" ht="9.9" customHeight="1" x14ac:dyDescent="0.3">
      <c r="A224" s="203" t="s">
        <v>700</v>
      </c>
      <c r="B224" s="291" t="s">
        <v>336</v>
      </c>
      <c r="C224" s="292"/>
      <c r="D224" s="292"/>
      <c r="E224" s="292"/>
      <c r="F224" s="292"/>
      <c r="G224" s="295" t="s">
        <v>682</v>
      </c>
      <c r="H224" s="296"/>
      <c r="I224" s="296"/>
      <c r="J224" s="296"/>
      <c r="K224" s="296"/>
      <c r="L224" s="182">
        <v>4783.6400000000003</v>
      </c>
      <c r="M224" s="182">
        <v>0</v>
      </c>
      <c r="N224" s="182">
        <v>0</v>
      </c>
      <c r="O224" s="182">
        <v>4783.6400000000003</v>
      </c>
      <c r="P224" s="182">
        <f t="shared" si="0"/>
        <v>0</v>
      </c>
    </row>
    <row r="225" spans="1:16" ht="9.9" customHeight="1" x14ac:dyDescent="0.3">
      <c r="A225" s="203" t="s">
        <v>701</v>
      </c>
      <c r="B225" s="291" t="s">
        <v>336</v>
      </c>
      <c r="C225" s="292"/>
      <c r="D225" s="292"/>
      <c r="E225" s="292"/>
      <c r="F225" s="292"/>
      <c r="G225" s="295" t="s">
        <v>684</v>
      </c>
      <c r="H225" s="296"/>
      <c r="I225" s="296"/>
      <c r="J225" s="296"/>
      <c r="K225" s="296"/>
      <c r="L225" s="182">
        <v>2989.77</v>
      </c>
      <c r="M225" s="182">
        <v>298.98</v>
      </c>
      <c r="N225" s="182">
        <v>0</v>
      </c>
      <c r="O225" s="182">
        <v>3288.75</v>
      </c>
      <c r="P225" s="182">
        <f t="shared" si="0"/>
        <v>298.98</v>
      </c>
    </row>
    <row r="226" spans="1:16" ht="9.9" customHeight="1" x14ac:dyDescent="0.3">
      <c r="A226" s="203" t="s">
        <v>702</v>
      </c>
      <c r="B226" s="291" t="s">
        <v>336</v>
      </c>
      <c r="C226" s="292"/>
      <c r="D226" s="292"/>
      <c r="E226" s="292"/>
      <c r="F226" s="292"/>
      <c r="G226" s="295" t="s">
        <v>686</v>
      </c>
      <c r="H226" s="296"/>
      <c r="I226" s="296"/>
      <c r="J226" s="296"/>
      <c r="K226" s="296"/>
      <c r="L226" s="182">
        <v>20179.3</v>
      </c>
      <c r="M226" s="182">
        <v>777.34</v>
      </c>
      <c r="N226" s="182">
        <v>0</v>
      </c>
      <c r="O226" s="182">
        <v>20956.64</v>
      </c>
      <c r="P226" s="182">
        <f t="shared" si="0"/>
        <v>777.34</v>
      </c>
    </row>
    <row r="227" spans="1:16" ht="9.9" customHeight="1" x14ac:dyDescent="0.3">
      <c r="A227" s="203" t="s">
        <v>703</v>
      </c>
      <c r="B227" s="291" t="s">
        <v>336</v>
      </c>
      <c r="C227" s="292"/>
      <c r="D227" s="292"/>
      <c r="E227" s="292"/>
      <c r="F227" s="292"/>
      <c r="G227" s="295" t="s">
        <v>688</v>
      </c>
      <c r="H227" s="296"/>
      <c r="I227" s="296"/>
      <c r="J227" s="296"/>
      <c r="K227" s="296"/>
      <c r="L227" s="182">
        <v>8071.74</v>
      </c>
      <c r="M227" s="182">
        <v>310.94</v>
      </c>
      <c r="N227" s="182">
        <v>0</v>
      </c>
      <c r="O227" s="182">
        <v>8382.68</v>
      </c>
      <c r="P227" s="182">
        <f t="shared" si="0"/>
        <v>310.94</v>
      </c>
    </row>
    <row r="228" spans="1:16" ht="9.9" customHeight="1" x14ac:dyDescent="0.3">
      <c r="A228" s="203" t="s">
        <v>704</v>
      </c>
      <c r="B228" s="291" t="s">
        <v>336</v>
      </c>
      <c r="C228" s="292"/>
      <c r="D228" s="292"/>
      <c r="E228" s="292"/>
      <c r="F228" s="292"/>
      <c r="G228" s="295" t="s">
        <v>692</v>
      </c>
      <c r="H228" s="296"/>
      <c r="I228" s="296"/>
      <c r="J228" s="296"/>
      <c r="K228" s="296"/>
      <c r="L228" s="182">
        <v>33.96</v>
      </c>
      <c r="M228" s="182">
        <v>1.28</v>
      </c>
      <c r="N228" s="182">
        <v>0</v>
      </c>
      <c r="O228" s="182">
        <v>35.24</v>
      </c>
      <c r="P228" s="182">
        <f t="shared" si="0"/>
        <v>1.28</v>
      </c>
    </row>
    <row r="229" spans="1:16" ht="9.9" customHeight="1" x14ac:dyDescent="0.3">
      <c r="A229" s="203" t="s">
        <v>705</v>
      </c>
      <c r="B229" s="291" t="s">
        <v>336</v>
      </c>
      <c r="C229" s="292"/>
      <c r="D229" s="292"/>
      <c r="E229" s="292"/>
      <c r="F229" s="292"/>
      <c r="G229" s="295" t="s">
        <v>694</v>
      </c>
      <c r="H229" s="296"/>
      <c r="I229" s="296"/>
      <c r="J229" s="296"/>
      <c r="K229" s="296"/>
      <c r="L229" s="182">
        <v>2561.9</v>
      </c>
      <c r="M229" s="182">
        <v>102.3</v>
      </c>
      <c r="N229" s="182">
        <v>0</v>
      </c>
      <c r="O229" s="182">
        <v>2664.2</v>
      </c>
      <c r="P229" s="182">
        <f t="shared" si="0"/>
        <v>102.3</v>
      </c>
    </row>
    <row r="230" spans="1:16" ht="9.9" customHeight="1" x14ac:dyDescent="0.3">
      <c r="A230" s="116" t="s">
        <v>336</v>
      </c>
      <c r="B230" s="291" t="s">
        <v>336</v>
      </c>
      <c r="C230" s="292"/>
      <c r="D230" s="292"/>
      <c r="E230" s="292"/>
      <c r="F230" s="292"/>
      <c r="G230" s="117" t="s">
        <v>336</v>
      </c>
      <c r="H230" s="118"/>
      <c r="I230" s="118"/>
      <c r="J230" s="118"/>
      <c r="K230" s="118"/>
      <c r="L230" s="183"/>
      <c r="M230" s="183"/>
      <c r="N230" s="183"/>
      <c r="O230" s="183"/>
      <c r="P230" s="183"/>
    </row>
    <row r="231" spans="1:16" ht="9.9" customHeight="1" x14ac:dyDescent="0.3">
      <c r="A231" s="204" t="s">
        <v>706</v>
      </c>
      <c r="B231" s="291" t="s">
        <v>336</v>
      </c>
      <c r="C231" s="292"/>
      <c r="D231" s="292"/>
      <c r="E231" s="293" t="s">
        <v>707</v>
      </c>
      <c r="F231" s="294"/>
      <c r="G231" s="294"/>
      <c r="H231" s="294"/>
      <c r="I231" s="294"/>
      <c r="J231" s="294"/>
      <c r="K231" s="294"/>
      <c r="L231" s="181">
        <v>3849903.43</v>
      </c>
      <c r="M231" s="181">
        <v>1068583.17</v>
      </c>
      <c r="N231" s="181">
        <v>656465.62</v>
      </c>
      <c r="O231" s="181">
        <v>4262020.9800000004</v>
      </c>
      <c r="P231" s="181">
        <f t="shared" ref="P231:P243" si="1">M231-N231</f>
        <v>412117.54999999993</v>
      </c>
    </row>
    <row r="232" spans="1:16" ht="9.9" customHeight="1" x14ac:dyDescent="0.3">
      <c r="A232" s="204" t="s">
        <v>708</v>
      </c>
      <c r="B232" s="291" t="s">
        <v>336</v>
      </c>
      <c r="C232" s="292"/>
      <c r="D232" s="292"/>
      <c r="E232" s="292"/>
      <c r="F232" s="293" t="s">
        <v>678</v>
      </c>
      <c r="G232" s="294"/>
      <c r="H232" s="294"/>
      <c r="I232" s="294"/>
      <c r="J232" s="294"/>
      <c r="K232" s="294"/>
      <c r="L232" s="181">
        <v>894183.02</v>
      </c>
      <c r="M232" s="181">
        <v>277343.28000000003</v>
      </c>
      <c r="N232" s="181">
        <v>167545.71</v>
      </c>
      <c r="O232" s="181">
        <v>1003980.59</v>
      </c>
      <c r="P232" s="181">
        <f t="shared" si="1"/>
        <v>109797.57000000004</v>
      </c>
    </row>
    <row r="233" spans="1:16" ht="9.9" customHeight="1" x14ac:dyDescent="0.3">
      <c r="A233" s="203" t="s">
        <v>709</v>
      </c>
      <c r="B233" s="291" t="s">
        <v>336</v>
      </c>
      <c r="C233" s="292"/>
      <c r="D233" s="292"/>
      <c r="E233" s="292"/>
      <c r="F233" s="292"/>
      <c r="G233" s="295" t="s">
        <v>680</v>
      </c>
      <c r="H233" s="296"/>
      <c r="I233" s="296"/>
      <c r="J233" s="296"/>
      <c r="K233" s="296"/>
      <c r="L233" s="182">
        <v>450253.1</v>
      </c>
      <c r="M233" s="182">
        <v>64316.44</v>
      </c>
      <c r="N233" s="182">
        <v>0</v>
      </c>
      <c r="O233" s="182">
        <v>514569.54</v>
      </c>
      <c r="P233" s="182">
        <f t="shared" si="1"/>
        <v>64316.44</v>
      </c>
    </row>
    <row r="234" spans="1:16" ht="9.9" customHeight="1" x14ac:dyDescent="0.3">
      <c r="A234" s="203" t="s">
        <v>710</v>
      </c>
      <c r="B234" s="291" t="s">
        <v>336</v>
      </c>
      <c r="C234" s="292"/>
      <c r="D234" s="292"/>
      <c r="E234" s="292"/>
      <c r="F234" s="292"/>
      <c r="G234" s="295" t="s">
        <v>682</v>
      </c>
      <c r="H234" s="296"/>
      <c r="I234" s="296"/>
      <c r="J234" s="296"/>
      <c r="K234" s="296"/>
      <c r="L234" s="182">
        <v>67896.039999999994</v>
      </c>
      <c r="M234" s="182">
        <v>123776.21</v>
      </c>
      <c r="N234" s="182">
        <v>102301.3</v>
      </c>
      <c r="O234" s="182">
        <v>89370.95</v>
      </c>
      <c r="P234" s="182">
        <f t="shared" si="1"/>
        <v>21474.910000000003</v>
      </c>
    </row>
    <row r="235" spans="1:16" ht="9.9" customHeight="1" x14ac:dyDescent="0.3">
      <c r="A235" s="203" t="s">
        <v>711</v>
      </c>
      <c r="B235" s="291" t="s">
        <v>336</v>
      </c>
      <c r="C235" s="292"/>
      <c r="D235" s="292"/>
      <c r="E235" s="292"/>
      <c r="F235" s="292"/>
      <c r="G235" s="295" t="s">
        <v>684</v>
      </c>
      <c r="H235" s="296"/>
      <c r="I235" s="296"/>
      <c r="J235" s="296"/>
      <c r="K235" s="296"/>
      <c r="L235" s="182">
        <v>62904.01</v>
      </c>
      <c r="M235" s="182">
        <v>44635.98</v>
      </c>
      <c r="N235" s="182">
        <v>62904.01</v>
      </c>
      <c r="O235" s="182">
        <v>44635.98</v>
      </c>
      <c r="P235" s="182">
        <f t="shared" si="1"/>
        <v>-18268.03</v>
      </c>
    </row>
    <row r="236" spans="1:16" ht="9.9" customHeight="1" x14ac:dyDescent="0.3">
      <c r="A236" s="203" t="s">
        <v>712</v>
      </c>
      <c r="B236" s="291" t="s">
        <v>336</v>
      </c>
      <c r="C236" s="292"/>
      <c r="D236" s="292"/>
      <c r="E236" s="292"/>
      <c r="F236" s="292"/>
      <c r="G236" s="295" t="s">
        <v>686</v>
      </c>
      <c r="H236" s="296"/>
      <c r="I236" s="296"/>
      <c r="J236" s="296"/>
      <c r="K236" s="296"/>
      <c r="L236" s="182">
        <v>138031.46</v>
      </c>
      <c r="M236" s="182">
        <v>17226.21</v>
      </c>
      <c r="N236" s="182">
        <v>0.01</v>
      </c>
      <c r="O236" s="182">
        <v>155257.66</v>
      </c>
      <c r="P236" s="182">
        <f t="shared" si="1"/>
        <v>17226.2</v>
      </c>
    </row>
    <row r="237" spans="1:16" ht="9.9" customHeight="1" x14ac:dyDescent="0.3">
      <c r="A237" s="203" t="s">
        <v>713</v>
      </c>
      <c r="B237" s="291" t="s">
        <v>336</v>
      </c>
      <c r="C237" s="292"/>
      <c r="D237" s="292"/>
      <c r="E237" s="292"/>
      <c r="F237" s="292"/>
      <c r="G237" s="295" t="s">
        <v>688</v>
      </c>
      <c r="H237" s="296"/>
      <c r="I237" s="296"/>
      <c r="J237" s="296"/>
      <c r="K237" s="296"/>
      <c r="L237" s="182">
        <v>41137.39</v>
      </c>
      <c r="M237" s="182">
        <v>7559.51</v>
      </c>
      <c r="N237" s="182">
        <v>0</v>
      </c>
      <c r="O237" s="182">
        <v>48696.9</v>
      </c>
      <c r="P237" s="182">
        <f t="shared" si="1"/>
        <v>7559.51</v>
      </c>
    </row>
    <row r="238" spans="1:16" ht="9.9" customHeight="1" x14ac:dyDescent="0.3">
      <c r="A238" s="203" t="s">
        <v>714</v>
      </c>
      <c r="B238" s="291" t="s">
        <v>336</v>
      </c>
      <c r="C238" s="292"/>
      <c r="D238" s="292"/>
      <c r="E238" s="292"/>
      <c r="F238" s="292"/>
      <c r="G238" s="295" t="s">
        <v>690</v>
      </c>
      <c r="H238" s="296"/>
      <c r="I238" s="296"/>
      <c r="J238" s="296"/>
      <c r="K238" s="296"/>
      <c r="L238" s="182">
        <v>5311.6</v>
      </c>
      <c r="M238" s="182">
        <v>643.16999999999996</v>
      </c>
      <c r="N238" s="182">
        <v>0</v>
      </c>
      <c r="O238" s="182">
        <v>5954.77</v>
      </c>
      <c r="P238" s="182">
        <f t="shared" si="1"/>
        <v>643.16999999999996</v>
      </c>
    </row>
    <row r="239" spans="1:16" ht="9.9" customHeight="1" x14ac:dyDescent="0.3">
      <c r="A239" s="203" t="s">
        <v>715</v>
      </c>
      <c r="B239" s="291" t="s">
        <v>336</v>
      </c>
      <c r="C239" s="292"/>
      <c r="D239" s="292"/>
      <c r="E239" s="292"/>
      <c r="F239" s="292"/>
      <c r="G239" s="295" t="s">
        <v>716</v>
      </c>
      <c r="H239" s="296"/>
      <c r="I239" s="296"/>
      <c r="J239" s="296"/>
      <c r="K239" s="296"/>
      <c r="L239" s="182">
        <v>38911.65</v>
      </c>
      <c r="M239" s="182">
        <v>5357.01</v>
      </c>
      <c r="N239" s="182">
        <v>1769.2</v>
      </c>
      <c r="O239" s="182">
        <v>42499.46</v>
      </c>
      <c r="P239" s="182">
        <f t="shared" si="1"/>
        <v>3587.8100000000004</v>
      </c>
    </row>
    <row r="240" spans="1:16" ht="9.9" customHeight="1" x14ac:dyDescent="0.3">
      <c r="A240" s="203" t="s">
        <v>717</v>
      </c>
      <c r="B240" s="291" t="s">
        <v>336</v>
      </c>
      <c r="C240" s="292"/>
      <c r="D240" s="292"/>
      <c r="E240" s="292"/>
      <c r="F240" s="292"/>
      <c r="G240" s="295" t="s">
        <v>692</v>
      </c>
      <c r="H240" s="296"/>
      <c r="I240" s="296"/>
      <c r="J240" s="296"/>
      <c r="K240" s="296"/>
      <c r="L240" s="182">
        <v>1137.56</v>
      </c>
      <c r="M240" s="182">
        <v>136.63999999999999</v>
      </c>
      <c r="N240" s="182">
        <v>0</v>
      </c>
      <c r="O240" s="182">
        <v>1274.2</v>
      </c>
      <c r="P240" s="182">
        <f t="shared" si="1"/>
        <v>136.63999999999999</v>
      </c>
    </row>
    <row r="241" spans="1:16" ht="9.9" customHeight="1" x14ac:dyDescent="0.3">
      <c r="A241" s="203" t="s">
        <v>718</v>
      </c>
      <c r="B241" s="291" t="s">
        <v>336</v>
      </c>
      <c r="C241" s="292"/>
      <c r="D241" s="292"/>
      <c r="E241" s="292"/>
      <c r="F241" s="292"/>
      <c r="G241" s="295" t="s">
        <v>694</v>
      </c>
      <c r="H241" s="296"/>
      <c r="I241" s="296"/>
      <c r="J241" s="296"/>
      <c r="K241" s="296"/>
      <c r="L241" s="182">
        <v>82256.5</v>
      </c>
      <c r="M241" s="182">
        <v>10567</v>
      </c>
      <c r="N241" s="182">
        <v>0</v>
      </c>
      <c r="O241" s="182">
        <v>92823.5</v>
      </c>
      <c r="P241" s="182">
        <f t="shared" si="1"/>
        <v>10567</v>
      </c>
    </row>
    <row r="242" spans="1:16" ht="9.9" customHeight="1" x14ac:dyDescent="0.3">
      <c r="A242" s="203" t="s">
        <v>719</v>
      </c>
      <c r="B242" s="291" t="s">
        <v>336</v>
      </c>
      <c r="C242" s="292"/>
      <c r="D242" s="292"/>
      <c r="E242" s="292"/>
      <c r="F242" s="292"/>
      <c r="G242" s="295" t="s">
        <v>720</v>
      </c>
      <c r="H242" s="296"/>
      <c r="I242" s="296"/>
      <c r="J242" s="296"/>
      <c r="K242" s="296"/>
      <c r="L242" s="182">
        <v>5247.71</v>
      </c>
      <c r="M242" s="182">
        <v>2851.11</v>
      </c>
      <c r="N242" s="182">
        <v>571.19000000000005</v>
      </c>
      <c r="O242" s="182">
        <v>7527.63</v>
      </c>
      <c r="P242" s="182">
        <f t="shared" si="1"/>
        <v>2279.92</v>
      </c>
    </row>
    <row r="243" spans="1:16" ht="9.9" customHeight="1" x14ac:dyDescent="0.3">
      <c r="A243" s="203" t="s">
        <v>721</v>
      </c>
      <c r="B243" s="291" t="s">
        <v>336</v>
      </c>
      <c r="C243" s="292"/>
      <c r="D243" s="292"/>
      <c r="E243" s="292"/>
      <c r="F243" s="292"/>
      <c r="G243" s="295" t="s">
        <v>696</v>
      </c>
      <c r="H243" s="296"/>
      <c r="I243" s="296"/>
      <c r="J243" s="296"/>
      <c r="K243" s="296"/>
      <c r="L243" s="182">
        <v>1096</v>
      </c>
      <c r="M243" s="182">
        <v>274</v>
      </c>
      <c r="N243" s="182">
        <v>0</v>
      </c>
      <c r="O243" s="182">
        <v>1370</v>
      </c>
      <c r="P243" s="182">
        <f t="shared" si="1"/>
        <v>274</v>
      </c>
    </row>
    <row r="244" spans="1:16" ht="9.9" customHeight="1" x14ac:dyDescent="0.3">
      <c r="A244" s="116" t="s">
        <v>336</v>
      </c>
      <c r="B244" s="291" t="s">
        <v>336</v>
      </c>
      <c r="C244" s="292"/>
      <c r="D244" s="292"/>
      <c r="E244" s="292"/>
      <c r="F244" s="292"/>
      <c r="G244" s="117" t="s">
        <v>336</v>
      </c>
      <c r="H244" s="118"/>
      <c r="I244" s="118"/>
      <c r="J244" s="118"/>
      <c r="K244" s="118"/>
      <c r="L244" s="183"/>
      <c r="M244" s="183"/>
      <c r="N244" s="183"/>
      <c r="O244" s="183"/>
      <c r="P244" s="183"/>
    </row>
    <row r="245" spans="1:16" ht="9.9" customHeight="1" x14ac:dyDescent="0.3">
      <c r="A245" s="204" t="s">
        <v>722</v>
      </c>
      <c r="B245" s="291" t="s">
        <v>336</v>
      </c>
      <c r="C245" s="292"/>
      <c r="D245" s="292"/>
      <c r="E245" s="292"/>
      <c r="F245" s="293" t="s">
        <v>698</v>
      </c>
      <c r="G245" s="294"/>
      <c r="H245" s="294"/>
      <c r="I245" s="294"/>
      <c r="J245" s="294"/>
      <c r="K245" s="294"/>
      <c r="L245" s="181">
        <v>2955720.41</v>
      </c>
      <c r="M245" s="181">
        <v>791239.89</v>
      </c>
      <c r="N245" s="181">
        <v>488919.91</v>
      </c>
      <c r="O245" s="181">
        <v>3258040.39</v>
      </c>
      <c r="P245" s="181">
        <f t="shared" ref="P245:P260" si="2">M245-N245</f>
        <v>302319.98000000004</v>
      </c>
    </row>
    <row r="246" spans="1:16" ht="9.9" customHeight="1" x14ac:dyDescent="0.3">
      <c r="A246" s="203" t="s">
        <v>723</v>
      </c>
      <c r="B246" s="291" t="s">
        <v>336</v>
      </c>
      <c r="C246" s="292"/>
      <c r="D246" s="292"/>
      <c r="E246" s="292"/>
      <c r="F246" s="292"/>
      <c r="G246" s="295" t="s">
        <v>680</v>
      </c>
      <c r="H246" s="296"/>
      <c r="I246" s="296"/>
      <c r="J246" s="296"/>
      <c r="K246" s="296"/>
      <c r="L246" s="182">
        <v>1330427.1299999999</v>
      </c>
      <c r="M246" s="182">
        <v>152183.17000000001</v>
      </c>
      <c r="N246" s="182">
        <v>838.38</v>
      </c>
      <c r="O246" s="182">
        <v>1481771.92</v>
      </c>
      <c r="P246" s="182">
        <f t="shared" si="2"/>
        <v>151344.79</v>
      </c>
    </row>
    <row r="247" spans="1:16" ht="9.9" customHeight="1" x14ac:dyDescent="0.3">
      <c r="A247" s="203" t="s">
        <v>724</v>
      </c>
      <c r="B247" s="291" t="s">
        <v>336</v>
      </c>
      <c r="C247" s="292"/>
      <c r="D247" s="292"/>
      <c r="E247" s="292"/>
      <c r="F247" s="292"/>
      <c r="G247" s="295" t="s">
        <v>682</v>
      </c>
      <c r="H247" s="296"/>
      <c r="I247" s="296"/>
      <c r="J247" s="296"/>
      <c r="K247" s="296"/>
      <c r="L247" s="182">
        <v>166656.28</v>
      </c>
      <c r="M247" s="182">
        <v>341318.97</v>
      </c>
      <c r="N247" s="182">
        <v>285221.46000000002</v>
      </c>
      <c r="O247" s="182">
        <v>222753.79</v>
      </c>
      <c r="P247" s="182">
        <f t="shared" si="2"/>
        <v>56097.509999999951</v>
      </c>
    </row>
    <row r="248" spans="1:16" ht="9.9" customHeight="1" x14ac:dyDescent="0.3">
      <c r="A248" s="203" t="s">
        <v>725</v>
      </c>
      <c r="B248" s="291" t="s">
        <v>336</v>
      </c>
      <c r="C248" s="292"/>
      <c r="D248" s="292"/>
      <c r="E248" s="292"/>
      <c r="F248" s="292"/>
      <c r="G248" s="295" t="s">
        <v>684</v>
      </c>
      <c r="H248" s="296"/>
      <c r="I248" s="296"/>
      <c r="J248" s="296"/>
      <c r="K248" s="296"/>
      <c r="L248" s="182">
        <v>187928.45</v>
      </c>
      <c r="M248" s="182">
        <v>130816.61</v>
      </c>
      <c r="N248" s="182">
        <v>186587.67</v>
      </c>
      <c r="O248" s="182">
        <v>132157.39000000001</v>
      </c>
      <c r="P248" s="182">
        <f t="shared" si="2"/>
        <v>-55771.060000000012</v>
      </c>
    </row>
    <row r="249" spans="1:16" ht="9.9" customHeight="1" x14ac:dyDescent="0.3">
      <c r="A249" s="203" t="s">
        <v>726</v>
      </c>
      <c r="B249" s="291" t="s">
        <v>336</v>
      </c>
      <c r="C249" s="292"/>
      <c r="D249" s="292"/>
      <c r="E249" s="292"/>
      <c r="F249" s="292"/>
      <c r="G249" s="295" t="s">
        <v>727</v>
      </c>
      <c r="H249" s="296"/>
      <c r="I249" s="296"/>
      <c r="J249" s="296"/>
      <c r="K249" s="296"/>
      <c r="L249" s="182">
        <v>1691.06</v>
      </c>
      <c r="M249" s="182">
        <v>0</v>
      </c>
      <c r="N249" s="182">
        <v>0</v>
      </c>
      <c r="O249" s="182">
        <v>1691.06</v>
      </c>
      <c r="P249" s="182">
        <f t="shared" si="2"/>
        <v>0</v>
      </c>
    </row>
    <row r="250" spans="1:16" ht="9.9" customHeight="1" x14ac:dyDescent="0.3">
      <c r="A250" s="203" t="s">
        <v>728</v>
      </c>
      <c r="B250" s="291" t="s">
        <v>336</v>
      </c>
      <c r="C250" s="292"/>
      <c r="D250" s="292"/>
      <c r="E250" s="292"/>
      <c r="F250" s="292"/>
      <c r="G250" s="295" t="s">
        <v>729</v>
      </c>
      <c r="H250" s="296"/>
      <c r="I250" s="296"/>
      <c r="J250" s="296"/>
      <c r="K250" s="296"/>
      <c r="L250" s="182">
        <v>909.01</v>
      </c>
      <c r="M250" s="182">
        <v>0</v>
      </c>
      <c r="N250" s="182">
        <v>0</v>
      </c>
      <c r="O250" s="182">
        <v>909.01</v>
      </c>
      <c r="P250" s="182">
        <f t="shared" si="2"/>
        <v>0</v>
      </c>
    </row>
    <row r="251" spans="1:16" ht="9.9" customHeight="1" x14ac:dyDescent="0.3">
      <c r="A251" s="203" t="s">
        <v>730</v>
      </c>
      <c r="B251" s="291" t="s">
        <v>336</v>
      </c>
      <c r="C251" s="292"/>
      <c r="D251" s="292"/>
      <c r="E251" s="292"/>
      <c r="F251" s="292"/>
      <c r="G251" s="295" t="s">
        <v>686</v>
      </c>
      <c r="H251" s="296"/>
      <c r="I251" s="296"/>
      <c r="J251" s="296"/>
      <c r="K251" s="296"/>
      <c r="L251" s="182">
        <v>391365.93</v>
      </c>
      <c r="M251" s="182">
        <v>44086.25</v>
      </c>
      <c r="N251" s="182">
        <v>0</v>
      </c>
      <c r="O251" s="182">
        <v>435452.18</v>
      </c>
      <c r="P251" s="182">
        <f t="shared" si="2"/>
        <v>44086.25</v>
      </c>
    </row>
    <row r="252" spans="1:16" ht="9.9" customHeight="1" x14ac:dyDescent="0.3">
      <c r="A252" s="203" t="s">
        <v>731</v>
      </c>
      <c r="B252" s="291" t="s">
        <v>336</v>
      </c>
      <c r="C252" s="292"/>
      <c r="D252" s="292"/>
      <c r="E252" s="292"/>
      <c r="F252" s="292"/>
      <c r="G252" s="295" t="s">
        <v>688</v>
      </c>
      <c r="H252" s="296"/>
      <c r="I252" s="296"/>
      <c r="J252" s="296"/>
      <c r="K252" s="296"/>
      <c r="L252" s="182">
        <v>116428.35</v>
      </c>
      <c r="M252" s="182">
        <v>20148.14</v>
      </c>
      <c r="N252" s="182">
        <v>0</v>
      </c>
      <c r="O252" s="182">
        <v>136576.49</v>
      </c>
      <c r="P252" s="182">
        <f t="shared" si="2"/>
        <v>20148.14</v>
      </c>
    </row>
    <row r="253" spans="1:16" ht="9.9" customHeight="1" x14ac:dyDescent="0.3">
      <c r="A253" s="203" t="s">
        <v>732</v>
      </c>
      <c r="B253" s="291" t="s">
        <v>336</v>
      </c>
      <c r="C253" s="292"/>
      <c r="D253" s="292"/>
      <c r="E253" s="292"/>
      <c r="F253" s="292"/>
      <c r="G253" s="295" t="s">
        <v>690</v>
      </c>
      <c r="H253" s="296"/>
      <c r="I253" s="296"/>
      <c r="J253" s="296"/>
      <c r="K253" s="296"/>
      <c r="L253" s="182">
        <v>14686.93</v>
      </c>
      <c r="M253" s="182">
        <v>1639.25</v>
      </c>
      <c r="N253" s="182">
        <v>0</v>
      </c>
      <c r="O253" s="182">
        <v>16326.18</v>
      </c>
      <c r="P253" s="182">
        <f t="shared" si="2"/>
        <v>1639.25</v>
      </c>
    </row>
    <row r="254" spans="1:16" ht="9.9" customHeight="1" x14ac:dyDescent="0.3">
      <c r="A254" s="203" t="s">
        <v>733</v>
      </c>
      <c r="B254" s="291" t="s">
        <v>336</v>
      </c>
      <c r="C254" s="292"/>
      <c r="D254" s="292"/>
      <c r="E254" s="292"/>
      <c r="F254" s="292"/>
      <c r="G254" s="295" t="s">
        <v>716</v>
      </c>
      <c r="H254" s="296"/>
      <c r="I254" s="296"/>
      <c r="J254" s="296"/>
      <c r="K254" s="296"/>
      <c r="L254" s="182">
        <v>270552.01</v>
      </c>
      <c r="M254" s="182">
        <v>41528.43</v>
      </c>
      <c r="N254" s="182">
        <v>11154.92</v>
      </c>
      <c r="O254" s="182">
        <v>300925.52</v>
      </c>
      <c r="P254" s="182">
        <f t="shared" si="2"/>
        <v>30373.510000000002</v>
      </c>
    </row>
    <row r="255" spans="1:16" ht="9.9" customHeight="1" x14ac:dyDescent="0.3">
      <c r="A255" s="203" t="s">
        <v>734</v>
      </c>
      <c r="B255" s="291" t="s">
        <v>336</v>
      </c>
      <c r="C255" s="292"/>
      <c r="D255" s="292"/>
      <c r="E255" s="292"/>
      <c r="F255" s="292"/>
      <c r="G255" s="295" t="s">
        <v>692</v>
      </c>
      <c r="H255" s="296"/>
      <c r="I255" s="296"/>
      <c r="J255" s="296"/>
      <c r="K255" s="296"/>
      <c r="L255" s="182">
        <v>8710.76</v>
      </c>
      <c r="M255" s="182">
        <v>624.55999999999995</v>
      </c>
      <c r="N255" s="182">
        <v>0.28999999999999998</v>
      </c>
      <c r="O255" s="182">
        <v>9335.0300000000007</v>
      </c>
      <c r="P255" s="182">
        <f t="shared" si="2"/>
        <v>624.27</v>
      </c>
    </row>
    <row r="256" spans="1:16" ht="9.9" customHeight="1" x14ac:dyDescent="0.3">
      <c r="A256" s="203" t="s">
        <v>735</v>
      </c>
      <c r="B256" s="291" t="s">
        <v>336</v>
      </c>
      <c r="C256" s="292"/>
      <c r="D256" s="292"/>
      <c r="E256" s="292"/>
      <c r="F256" s="292"/>
      <c r="G256" s="295" t="s">
        <v>694</v>
      </c>
      <c r="H256" s="296"/>
      <c r="I256" s="296"/>
      <c r="J256" s="296"/>
      <c r="K256" s="296"/>
      <c r="L256" s="182">
        <v>397949.9</v>
      </c>
      <c r="M256" s="182">
        <v>40542</v>
      </c>
      <c r="N256" s="182">
        <v>275</v>
      </c>
      <c r="O256" s="182">
        <v>438216.9</v>
      </c>
      <c r="P256" s="182">
        <f t="shared" si="2"/>
        <v>40267</v>
      </c>
    </row>
    <row r="257" spans="1:16" ht="9.9" customHeight="1" x14ac:dyDescent="0.3">
      <c r="A257" s="203" t="s">
        <v>736</v>
      </c>
      <c r="B257" s="291" t="s">
        <v>336</v>
      </c>
      <c r="C257" s="292"/>
      <c r="D257" s="292"/>
      <c r="E257" s="292"/>
      <c r="F257" s="292"/>
      <c r="G257" s="295" t="s">
        <v>720</v>
      </c>
      <c r="H257" s="296"/>
      <c r="I257" s="296"/>
      <c r="J257" s="296"/>
      <c r="K257" s="296"/>
      <c r="L257" s="182">
        <v>58749.19</v>
      </c>
      <c r="M257" s="182">
        <v>18078.509999999998</v>
      </c>
      <c r="N257" s="182">
        <v>4842.1899999999996</v>
      </c>
      <c r="O257" s="182">
        <v>71985.509999999995</v>
      </c>
      <c r="P257" s="182">
        <f t="shared" si="2"/>
        <v>13236.32</v>
      </c>
    </row>
    <row r="258" spans="1:16" ht="9.9" customHeight="1" x14ac:dyDescent="0.3">
      <c r="A258" s="203" t="s">
        <v>737</v>
      </c>
      <c r="B258" s="291" t="s">
        <v>336</v>
      </c>
      <c r="C258" s="292"/>
      <c r="D258" s="292"/>
      <c r="E258" s="292"/>
      <c r="F258" s="292"/>
      <c r="G258" s="295" t="s">
        <v>696</v>
      </c>
      <c r="H258" s="296"/>
      <c r="I258" s="296"/>
      <c r="J258" s="296"/>
      <c r="K258" s="296"/>
      <c r="L258" s="182">
        <v>2456</v>
      </c>
      <c r="M258" s="182">
        <v>274</v>
      </c>
      <c r="N258" s="182">
        <v>0</v>
      </c>
      <c r="O258" s="182">
        <v>2730</v>
      </c>
      <c r="P258" s="182">
        <f t="shared" si="2"/>
        <v>274</v>
      </c>
    </row>
    <row r="259" spans="1:16" ht="9.9" customHeight="1" x14ac:dyDescent="0.3">
      <c r="A259" s="203" t="s">
        <v>738</v>
      </c>
      <c r="B259" s="291" t="s">
        <v>336</v>
      </c>
      <c r="C259" s="292"/>
      <c r="D259" s="292"/>
      <c r="E259" s="292"/>
      <c r="F259" s="292"/>
      <c r="G259" s="295" t="s">
        <v>739</v>
      </c>
      <c r="H259" s="296"/>
      <c r="I259" s="296"/>
      <c r="J259" s="296"/>
      <c r="K259" s="296"/>
      <c r="L259" s="182">
        <v>2302.7399999999998</v>
      </c>
      <c r="M259" s="182">
        <v>0</v>
      </c>
      <c r="N259" s="182">
        <v>0</v>
      </c>
      <c r="O259" s="182">
        <v>2302.7399999999998</v>
      </c>
      <c r="P259" s="182">
        <f t="shared" si="2"/>
        <v>0</v>
      </c>
    </row>
    <row r="260" spans="1:16" ht="9.9" customHeight="1" x14ac:dyDescent="0.3">
      <c r="A260" s="203" t="s">
        <v>740</v>
      </c>
      <c r="B260" s="291" t="s">
        <v>336</v>
      </c>
      <c r="C260" s="292"/>
      <c r="D260" s="292"/>
      <c r="E260" s="292"/>
      <c r="F260" s="292"/>
      <c r="G260" s="295" t="s">
        <v>741</v>
      </c>
      <c r="H260" s="296"/>
      <c r="I260" s="296"/>
      <c r="J260" s="296"/>
      <c r="K260" s="296"/>
      <c r="L260" s="182">
        <v>4906.67</v>
      </c>
      <c r="M260" s="182">
        <v>0</v>
      </c>
      <c r="N260" s="182">
        <v>0</v>
      </c>
      <c r="O260" s="182">
        <v>4906.67</v>
      </c>
      <c r="P260" s="182">
        <f t="shared" si="2"/>
        <v>0</v>
      </c>
    </row>
    <row r="261" spans="1:16" ht="9.9" customHeight="1" x14ac:dyDescent="0.3">
      <c r="A261" s="116" t="s">
        <v>336</v>
      </c>
      <c r="B261" s="291" t="s">
        <v>336</v>
      </c>
      <c r="C261" s="292"/>
      <c r="D261" s="292"/>
      <c r="E261" s="292"/>
      <c r="F261" s="292"/>
      <c r="G261" s="117" t="s">
        <v>336</v>
      </c>
      <c r="H261" s="118"/>
      <c r="I261" s="118"/>
      <c r="J261" s="118"/>
      <c r="K261" s="118"/>
      <c r="L261" s="183"/>
      <c r="M261" s="183"/>
      <c r="N261" s="183"/>
      <c r="O261" s="183"/>
      <c r="P261" s="183"/>
    </row>
    <row r="262" spans="1:16" ht="9.9" customHeight="1" x14ac:dyDescent="0.3">
      <c r="A262" s="204" t="s">
        <v>742</v>
      </c>
      <c r="B262" s="291" t="s">
        <v>336</v>
      </c>
      <c r="C262" s="292"/>
      <c r="D262" s="292"/>
      <c r="E262" s="293" t="s">
        <v>743</v>
      </c>
      <c r="F262" s="294"/>
      <c r="G262" s="294"/>
      <c r="H262" s="294"/>
      <c r="I262" s="294"/>
      <c r="J262" s="294"/>
      <c r="K262" s="294"/>
      <c r="L262" s="181">
        <v>742650.68</v>
      </c>
      <c r="M262" s="181">
        <v>66814.28</v>
      </c>
      <c r="N262" s="181">
        <v>2385.3000000000002</v>
      </c>
      <c r="O262" s="181">
        <v>807079.66</v>
      </c>
      <c r="P262" s="181">
        <f>M262-N262</f>
        <v>64428.979999999996</v>
      </c>
    </row>
    <row r="263" spans="1:16" ht="9.9" customHeight="1" x14ac:dyDescent="0.3">
      <c r="A263" s="204" t="s">
        <v>744</v>
      </c>
      <c r="B263" s="291" t="s">
        <v>336</v>
      </c>
      <c r="C263" s="292"/>
      <c r="D263" s="292"/>
      <c r="E263" s="292"/>
      <c r="F263" s="293" t="s">
        <v>698</v>
      </c>
      <c r="G263" s="294"/>
      <c r="H263" s="294"/>
      <c r="I263" s="294"/>
      <c r="J263" s="294"/>
      <c r="K263" s="294"/>
      <c r="L263" s="181">
        <v>742650.68</v>
      </c>
      <c r="M263" s="181">
        <v>66814.28</v>
      </c>
      <c r="N263" s="181">
        <v>2385.3000000000002</v>
      </c>
      <c r="O263" s="181">
        <v>807079.66</v>
      </c>
      <c r="P263" s="181">
        <f>M263-N263</f>
        <v>64428.979999999996</v>
      </c>
    </row>
    <row r="264" spans="1:16" ht="9.9" customHeight="1" x14ac:dyDescent="0.3">
      <c r="A264" s="203" t="s">
        <v>745</v>
      </c>
      <c r="B264" s="291" t="s">
        <v>336</v>
      </c>
      <c r="C264" s="292"/>
      <c r="D264" s="292"/>
      <c r="E264" s="292"/>
      <c r="F264" s="292"/>
      <c r="G264" s="295" t="s">
        <v>692</v>
      </c>
      <c r="H264" s="296"/>
      <c r="I264" s="296"/>
      <c r="J264" s="296"/>
      <c r="K264" s="296"/>
      <c r="L264" s="182">
        <v>8900.51</v>
      </c>
      <c r="M264" s="182">
        <v>666.11</v>
      </c>
      <c r="N264" s="182">
        <v>0</v>
      </c>
      <c r="O264" s="182">
        <v>9566.6200000000008</v>
      </c>
      <c r="P264" s="182">
        <f>M264-N264</f>
        <v>666.11</v>
      </c>
    </row>
    <row r="265" spans="1:16" ht="9.9" customHeight="1" x14ac:dyDescent="0.3">
      <c r="A265" s="203" t="s">
        <v>746</v>
      </c>
      <c r="B265" s="291" t="s">
        <v>336</v>
      </c>
      <c r="C265" s="292"/>
      <c r="D265" s="292"/>
      <c r="E265" s="292"/>
      <c r="F265" s="292"/>
      <c r="G265" s="295" t="s">
        <v>720</v>
      </c>
      <c r="H265" s="296"/>
      <c r="I265" s="296"/>
      <c r="J265" s="296"/>
      <c r="K265" s="296"/>
      <c r="L265" s="182">
        <v>168805.77</v>
      </c>
      <c r="M265" s="182">
        <v>15400.21</v>
      </c>
      <c r="N265" s="182">
        <v>2238.64</v>
      </c>
      <c r="O265" s="182">
        <v>181967.34</v>
      </c>
      <c r="P265" s="182">
        <f>M265-N265</f>
        <v>13161.57</v>
      </c>
    </row>
    <row r="266" spans="1:16" ht="9.9" customHeight="1" x14ac:dyDescent="0.3">
      <c r="A266" s="203" t="s">
        <v>747</v>
      </c>
      <c r="B266" s="291" t="s">
        <v>336</v>
      </c>
      <c r="C266" s="292"/>
      <c r="D266" s="292"/>
      <c r="E266" s="292"/>
      <c r="F266" s="292"/>
      <c r="G266" s="295" t="s">
        <v>741</v>
      </c>
      <c r="H266" s="296"/>
      <c r="I266" s="296"/>
      <c r="J266" s="296"/>
      <c r="K266" s="296"/>
      <c r="L266" s="182">
        <v>564944.4</v>
      </c>
      <c r="M266" s="182">
        <v>50747.96</v>
      </c>
      <c r="N266" s="182">
        <v>146.66</v>
      </c>
      <c r="O266" s="182">
        <v>615545.69999999995</v>
      </c>
      <c r="P266" s="182">
        <f>M266-N266</f>
        <v>50601.299999999996</v>
      </c>
    </row>
    <row r="267" spans="1:16" ht="9.9" customHeight="1" x14ac:dyDescent="0.3">
      <c r="A267" s="204" t="s">
        <v>336</v>
      </c>
      <c r="B267" s="291" t="s">
        <v>336</v>
      </c>
      <c r="C267" s="292"/>
      <c r="D267" s="292"/>
      <c r="E267" s="120" t="s">
        <v>336</v>
      </c>
      <c r="F267" s="121"/>
      <c r="G267" s="121"/>
      <c r="H267" s="121"/>
      <c r="I267" s="121"/>
      <c r="J267" s="121"/>
      <c r="K267" s="121"/>
      <c r="L267" s="184"/>
      <c r="M267" s="184"/>
      <c r="N267" s="184"/>
      <c r="O267" s="184"/>
      <c r="P267" s="184"/>
    </row>
    <row r="268" spans="1:16" ht="9.9" customHeight="1" x14ac:dyDescent="0.3">
      <c r="A268" s="204" t="s">
        <v>748</v>
      </c>
      <c r="B268" s="291" t="s">
        <v>336</v>
      </c>
      <c r="C268" s="292"/>
      <c r="D268" s="293" t="s">
        <v>749</v>
      </c>
      <c r="E268" s="294"/>
      <c r="F268" s="294"/>
      <c r="G268" s="294"/>
      <c r="H268" s="294"/>
      <c r="I268" s="294"/>
      <c r="J268" s="294"/>
      <c r="K268" s="294"/>
      <c r="L268" s="181">
        <v>1293440.8400000001</v>
      </c>
      <c r="M268" s="181">
        <v>118720.33</v>
      </c>
      <c r="N268" s="181">
        <v>0</v>
      </c>
      <c r="O268" s="181">
        <v>1412161.17</v>
      </c>
      <c r="P268" s="181">
        <f t="shared" ref="P268:P279" si="3">M268-N268</f>
        <v>118720.33</v>
      </c>
    </row>
    <row r="269" spans="1:16" ht="9.9" customHeight="1" x14ac:dyDescent="0.3">
      <c r="A269" s="204" t="s">
        <v>750</v>
      </c>
      <c r="B269" s="291" t="s">
        <v>336</v>
      </c>
      <c r="C269" s="292"/>
      <c r="D269" s="292"/>
      <c r="E269" s="293" t="s">
        <v>749</v>
      </c>
      <c r="F269" s="294"/>
      <c r="G269" s="294"/>
      <c r="H269" s="294"/>
      <c r="I269" s="294"/>
      <c r="J269" s="294"/>
      <c r="K269" s="294"/>
      <c r="L269" s="181">
        <v>1293440.8400000001</v>
      </c>
      <c r="M269" s="181">
        <v>118720.33</v>
      </c>
      <c r="N269" s="181">
        <v>0</v>
      </c>
      <c r="O269" s="181">
        <v>1412161.17</v>
      </c>
      <c r="P269" s="181">
        <f t="shared" si="3"/>
        <v>118720.33</v>
      </c>
    </row>
    <row r="270" spans="1:16" ht="9.9" customHeight="1" x14ac:dyDescent="0.3">
      <c r="A270" s="204" t="s">
        <v>751</v>
      </c>
      <c r="B270" s="291" t="s">
        <v>336</v>
      </c>
      <c r="C270" s="292"/>
      <c r="D270" s="292"/>
      <c r="E270" s="292"/>
      <c r="F270" s="293" t="s">
        <v>749</v>
      </c>
      <c r="G270" s="294"/>
      <c r="H270" s="294"/>
      <c r="I270" s="294"/>
      <c r="J270" s="294"/>
      <c r="K270" s="294"/>
      <c r="L270" s="181">
        <v>1293440.8400000001</v>
      </c>
      <c r="M270" s="181">
        <v>118720.33</v>
      </c>
      <c r="N270" s="181">
        <v>0</v>
      </c>
      <c r="O270" s="181">
        <v>1412161.17</v>
      </c>
      <c r="P270" s="181">
        <f t="shared" si="3"/>
        <v>118720.33</v>
      </c>
    </row>
    <row r="271" spans="1:16" ht="9.9" customHeight="1" x14ac:dyDescent="0.3">
      <c r="A271" s="203" t="s">
        <v>752</v>
      </c>
      <c r="B271" s="291" t="s">
        <v>336</v>
      </c>
      <c r="C271" s="292"/>
      <c r="D271" s="292"/>
      <c r="E271" s="292"/>
      <c r="F271" s="292"/>
      <c r="G271" s="295" t="s">
        <v>753</v>
      </c>
      <c r="H271" s="296"/>
      <c r="I271" s="296"/>
      <c r="J271" s="296"/>
      <c r="K271" s="296"/>
      <c r="L271" s="182">
        <v>61321.19</v>
      </c>
      <c r="M271" s="182">
        <v>4173.8599999999997</v>
      </c>
      <c r="N271" s="182">
        <v>0</v>
      </c>
      <c r="O271" s="182">
        <v>65495.05</v>
      </c>
      <c r="P271" s="182">
        <f t="shared" si="3"/>
        <v>4173.8599999999997</v>
      </c>
    </row>
    <row r="272" spans="1:16" ht="9.9" customHeight="1" x14ac:dyDescent="0.3">
      <c r="A272" s="203" t="s">
        <v>754</v>
      </c>
      <c r="B272" s="291" t="s">
        <v>336</v>
      </c>
      <c r="C272" s="292"/>
      <c r="D272" s="292"/>
      <c r="E272" s="292"/>
      <c r="F272" s="292"/>
      <c r="G272" s="295" t="s">
        <v>755</v>
      </c>
      <c r="H272" s="296"/>
      <c r="I272" s="296"/>
      <c r="J272" s="296"/>
      <c r="K272" s="296"/>
      <c r="L272" s="182">
        <v>33589.5</v>
      </c>
      <c r="M272" s="182">
        <v>1249.5</v>
      </c>
      <c r="N272" s="182">
        <v>0</v>
      </c>
      <c r="O272" s="182">
        <v>34839</v>
      </c>
      <c r="P272" s="182">
        <f t="shared" si="3"/>
        <v>1249.5</v>
      </c>
    </row>
    <row r="273" spans="1:16" ht="9.9" customHeight="1" x14ac:dyDescent="0.3">
      <c r="A273" s="203" t="s">
        <v>756</v>
      </c>
      <c r="B273" s="291" t="s">
        <v>336</v>
      </c>
      <c r="C273" s="292"/>
      <c r="D273" s="292"/>
      <c r="E273" s="292"/>
      <c r="F273" s="292"/>
      <c r="G273" s="295" t="s">
        <v>757</v>
      </c>
      <c r="H273" s="296"/>
      <c r="I273" s="296"/>
      <c r="J273" s="296"/>
      <c r="K273" s="296"/>
      <c r="L273" s="182">
        <v>26742.55</v>
      </c>
      <c r="M273" s="182">
        <v>3647.81</v>
      </c>
      <c r="N273" s="182">
        <v>0</v>
      </c>
      <c r="O273" s="182">
        <v>30390.36</v>
      </c>
      <c r="P273" s="182">
        <f t="shared" si="3"/>
        <v>3647.81</v>
      </c>
    </row>
    <row r="274" spans="1:16" ht="9.9" customHeight="1" x14ac:dyDescent="0.3">
      <c r="A274" s="203" t="s">
        <v>758</v>
      </c>
      <c r="B274" s="291" t="s">
        <v>336</v>
      </c>
      <c r="C274" s="292"/>
      <c r="D274" s="292"/>
      <c r="E274" s="292"/>
      <c r="F274" s="292"/>
      <c r="G274" s="295" t="s">
        <v>759</v>
      </c>
      <c r="H274" s="296"/>
      <c r="I274" s="296"/>
      <c r="J274" s="296"/>
      <c r="K274" s="296"/>
      <c r="L274" s="182">
        <v>86977.23</v>
      </c>
      <c r="M274" s="182">
        <v>7182.7</v>
      </c>
      <c r="N274" s="182">
        <v>0</v>
      </c>
      <c r="O274" s="182">
        <v>94159.93</v>
      </c>
      <c r="P274" s="182">
        <f t="shared" si="3"/>
        <v>7182.7</v>
      </c>
    </row>
    <row r="275" spans="1:16" ht="9.9" customHeight="1" x14ac:dyDescent="0.3">
      <c r="A275" s="203" t="s">
        <v>760</v>
      </c>
      <c r="B275" s="291" t="s">
        <v>336</v>
      </c>
      <c r="C275" s="292"/>
      <c r="D275" s="292"/>
      <c r="E275" s="292"/>
      <c r="F275" s="292"/>
      <c r="G275" s="295" t="s">
        <v>761</v>
      </c>
      <c r="H275" s="296"/>
      <c r="I275" s="296"/>
      <c r="J275" s="296"/>
      <c r="K275" s="296"/>
      <c r="L275" s="182">
        <v>434468.12</v>
      </c>
      <c r="M275" s="182">
        <v>51603.48</v>
      </c>
      <c r="N275" s="182">
        <v>0</v>
      </c>
      <c r="O275" s="182">
        <v>486071.6</v>
      </c>
      <c r="P275" s="182">
        <f t="shared" si="3"/>
        <v>51603.48</v>
      </c>
    </row>
    <row r="276" spans="1:16" ht="18.899999999999999" customHeight="1" x14ac:dyDescent="0.3">
      <c r="A276" s="203" t="s">
        <v>762</v>
      </c>
      <c r="B276" s="291" t="s">
        <v>336</v>
      </c>
      <c r="C276" s="292"/>
      <c r="D276" s="292"/>
      <c r="E276" s="292"/>
      <c r="F276" s="292"/>
      <c r="G276" s="295" t="s">
        <v>763</v>
      </c>
      <c r="H276" s="296"/>
      <c r="I276" s="296"/>
      <c r="J276" s="296"/>
      <c r="K276" s="296"/>
      <c r="L276" s="182">
        <v>222107.53</v>
      </c>
      <c r="M276" s="182">
        <v>2077.81</v>
      </c>
      <c r="N276" s="182">
        <v>0</v>
      </c>
      <c r="O276" s="182">
        <v>224185.34</v>
      </c>
      <c r="P276" s="182">
        <f t="shared" si="3"/>
        <v>2077.81</v>
      </c>
    </row>
    <row r="277" spans="1:16" ht="9.9" customHeight="1" x14ac:dyDescent="0.3">
      <c r="A277" s="203" t="s">
        <v>764</v>
      </c>
      <c r="B277" s="291" t="s">
        <v>336</v>
      </c>
      <c r="C277" s="292"/>
      <c r="D277" s="292"/>
      <c r="E277" s="292"/>
      <c r="F277" s="292"/>
      <c r="G277" s="295" t="s">
        <v>765</v>
      </c>
      <c r="H277" s="296"/>
      <c r="I277" s="296"/>
      <c r="J277" s="296"/>
      <c r="K277" s="296"/>
      <c r="L277" s="182">
        <v>336102.41</v>
      </c>
      <c r="M277" s="182">
        <v>39464.17</v>
      </c>
      <c r="N277" s="182">
        <v>0</v>
      </c>
      <c r="O277" s="182">
        <v>375566.58</v>
      </c>
      <c r="P277" s="182">
        <f t="shared" si="3"/>
        <v>39464.17</v>
      </c>
    </row>
    <row r="278" spans="1:16" ht="9.9" customHeight="1" x14ac:dyDescent="0.3">
      <c r="A278" s="203" t="s">
        <v>766</v>
      </c>
      <c r="B278" s="291" t="s">
        <v>336</v>
      </c>
      <c r="C278" s="292"/>
      <c r="D278" s="292"/>
      <c r="E278" s="292"/>
      <c r="F278" s="292"/>
      <c r="G278" s="295" t="s">
        <v>767</v>
      </c>
      <c r="H278" s="296"/>
      <c r="I278" s="296"/>
      <c r="J278" s="296"/>
      <c r="K278" s="296"/>
      <c r="L278" s="182">
        <v>13306.93</v>
      </c>
      <c r="M278" s="182">
        <v>1558.25</v>
      </c>
      <c r="N278" s="182">
        <v>0</v>
      </c>
      <c r="O278" s="182">
        <v>14865.18</v>
      </c>
      <c r="P278" s="182">
        <f t="shared" si="3"/>
        <v>1558.25</v>
      </c>
    </row>
    <row r="279" spans="1:16" ht="9.9" customHeight="1" x14ac:dyDescent="0.3">
      <c r="A279" s="203" t="s">
        <v>768</v>
      </c>
      <c r="B279" s="291" t="s">
        <v>336</v>
      </c>
      <c r="C279" s="292"/>
      <c r="D279" s="292"/>
      <c r="E279" s="292"/>
      <c r="F279" s="292"/>
      <c r="G279" s="295" t="s">
        <v>769</v>
      </c>
      <c r="H279" s="296"/>
      <c r="I279" s="296"/>
      <c r="J279" s="296"/>
      <c r="K279" s="296"/>
      <c r="L279" s="182">
        <v>78825.38</v>
      </c>
      <c r="M279" s="182">
        <v>7762.75</v>
      </c>
      <c r="N279" s="182">
        <v>0</v>
      </c>
      <c r="O279" s="182">
        <v>86588.13</v>
      </c>
      <c r="P279" s="182">
        <f t="shared" si="3"/>
        <v>7762.75</v>
      </c>
    </row>
    <row r="280" spans="1:16" ht="9.9" customHeight="1" x14ac:dyDescent="0.3">
      <c r="A280" s="116" t="s">
        <v>336</v>
      </c>
      <c r="B280" s="291" t="s">
        <v>336</v>
      </c>
      <c r="C280" s="292"/>
      <c r="D280" s="292"/>
      <c r="E280" s="292"/>
      <c r="F280" s="292"/>
      <c r="G280" s="117" t="s">
        <v>336</v>
      </c>
      <c r="H280" s="118"/>
      <c r="I280" s="118"/>
      <c r="J280" s="118"/>
      <c r="K280" s="118"/>
      <c r="L280" s="183"/>
      <c r="M280" s="183"/>
      <c r="N280" s="183"/>
      <c r="O280" s="183"/>
      <c r="P280" s="183"/>
    </row>
    <row r="281" spans="1:16" ht="9.9" customHeight="1" x14ac:dyDescent="0.3">
      <c r="A281" s="204" t="s">
        <v>770</v>
      </c>
      <c r="B281" s="202" t="s">
        <v>336</v>
      </c>
      <c r="C281" s="293" t="s">
        <v>771</v>
      </c>
      <c r="D281" s="294"/>
      <c r="E281" s="294"/>
      <c r="F281" s="294"/>
      <c r="G281" s="294"/>
      <c r="H281" s="294"/>
      <c r="I281" s="294"/>
      <c r="J281" s="294"/>
      <c r="K281" s="294"/>
      <c r="L281" s="181">
        <v>949461.41</v>
      </c>
      <c r="M281" s="181">
        <v>80614.62</v>
      </c>
      <c r="N281" s="181">
        <v>0</v>
      </c>
      <c r="O281" s="181">
        <v>1030076.03</v>
      </c>
      <c r="P281" s="181">
        <f>M281-N281</f>
        <v>80614.62</v>
      </c>
    </row>
    <row r="282" spans="1:16" ht="9.9" customHeight="1" x14ac:dyDescent="0.3">
      <c r="A282" s="204" t="s">
        <v>772</v>
      </c>
      <c r="B282" s="291" t="s">
        <v>336</v>
      </c>
      <c r="C282" s="292"/>
      <c r="D282" s="293" t="s">
        <v>771</v>
      </c>
      <c r="E282" s="294"/>
      <c r="F282" s="294"/>
      <c r="G282" s="294"/>
      <c r="H282" s="294"/>
      <c r="I282" s="294"/>
      <c r="J282" s="294"/>
      <c r="K282" s="294"/>
      <c r="L282" s="181">
        <v>949461.41</v>
      </c>
      <c r="M282" s="181">
        <v>80614.62</v>
      </c>
      <c r="N282" s="181">
        <v>0</v>
      </c>
      <c r="O282" s="181">
        <v>1030076.03</v>
      </c>
      <c r="P282" s="181">
        <f>M282-N282</f>
        <v>80614.62</v>
      </c>
    </row>
    <row r="283" spans="1:16" ht="9.9" customHeight="1" x14ac:dyDescent="0.3">
      <c r="A283" s="204" t="s">
        <v>773</v>
      </c>
      <c r="B283" s="291" t="s">
        <v>336</v>
      </c>
      <c r="C283" s="292"/>
      <c r="D283" s="292"/>
      <c r="E283" s="293" t="s">
        <v>771</v>
      </c>
      <c r="F283" s="294"/>
      <c r="G283" s="294"/>
      <c r="H283" s="294"/>
      <c r="I283" s="294"/>
      <c r="J283" s="294"/>
      <c r="K283" s="294"/>
      <c r="L283" s="181">
        <v>949461.41</v>
      </c>
      <c r="M283" s="181">
        <v>80614.62</v>
      </c>
      <c r="N283" s="181">
        <v>0</v>
      </c>
      <c r="O283" s="181">
        <v>1030076.03</v>
      </c>
      <c r="P283" s="181">
        <f>M283-N283</f>
        <v>80614.62</v>
      </c>
    </row>
    <row r="284" spans="1:16" ht="9.9" customHeight="1" x14ac:dyDescent="0.3">
      <c r="A284" s="204" t="s">
        <v>774</v>
      </c>
      <c r="B284" s="291" t="s">
        <v>336</v>
      </c>
      <c r="C284" s="292"/>
      <c r="D284" s="292"/>
      <c r="E284" s="292"/>
      <c r="F284" s="293" t="s">
        <v>775</v>
      </c>
      <c r="G284" s="294"/>
      <c r="H284" s="294"/>
      <c r="I284" s="294"/>
      <c r="J284" s="294"/>
      <c r="K284" s="294"/>
      <c r="L284" s="181">
        <v>30142.23</v>
      </c>
      <c r="M284" s="181">
        <v>2737.72</v>
      </c>
      <c r="N284" s="181">
        <v>0</v>
      </c>
      <c r="O284" s="181">
        <v>32879.949999999997</v>
      </c>
      <c r="P284" s="181">
        <f>M284-N284</f>
        <v>2737.72</v>
      </c>
    </row>
    <row r="285" spans="1:16" ht="9.9" customHeight="1" x14ac:dyDescent="0.3">
      <c r="A285" s="203" t="s">
        <v>776</v>
      </c>
      <c r="B285" s="291" t="s">
        <v>336</v>
      </c>
      <c r="C285" s="292"/>
      <c r="D285" s="292"/>
      <c r="E285" s="292"/>
      <c r="F285" s="292"/>
      <c r="G285" s="295" t="s">
        <v>777</v>
      </c>
      <c r="H285" s="296"/>
      <c r="I285" s="296"/>
      <c r="J285" s="296"/>
      <c r="K285" s="296"/>
      <c r="L285" s="182">
        <v>30142.23</v>
      </c>
      <c r="M285" s="182">
        <v>2737.72</v>
      </c>
      <c r="N285" s="182">
        <v>0</v>
      </c>
      <c r="O285" s="182">
        <v>32879.949999999997</v>
      </c>
      <c r="P285" s="182">
        <f>M285-N285</f>
        <v>2737.72</v>
      </c>
    </row>
    <row r="286" spans="1:16" ht="9.9" customHeight="1" x14ac:dyDescent="0.3">
      <c r="A286" s="116" t="s">
        <v>336</v>
      </c>
      <c r="B286" s="291" t="s">
        <v>336</v>
      </c>
      <c r="C286" s="292"/>
      <c r="D286" s="292"/>
      <c r="E286" s="292"/>
      <c r="F286" s="292"/>
      <c r="G286" s="117" t="s">
        <v>336</v>
      </c>
      <c r="H286" s="118"/>
      <c r="I286" s="118"/>
      <c r="J286" s="118"/>
      <c r="K286" s="118"/>
      <c r="L286" s="183"/>
      <c r="M286" s="183"/>
      <c r="N286" s="183"/>
      <c r="O286" s="183"/>
      <c r="P286" s="183"/>
    </row>
    <row r="287" spans="1:16" ht="9.9" customHeight="1" x14ac:dyDescent="0.3">
      <c r="A287" s="204" t="s">
        <v>778</v>
      </c>
      <c r="B287" s="291" t="s">
        <v>336</v>
      </c>
      <c r="C287" s="292"/>
      <c r="D287" s="292"/>
      <c r="E287" s="292"/>
      <c r="F287" s="293" t="s">
        <v>779</v>
      </c>
      <c r="G287" s="294"/>
      <c r="H287" s="294"/>
      <c r="I287" s="294"/>
      <c r="J287" s="294"/>
      <c r="K287" s="294"/>
      <c r="L287" s="181">
        <v>567005.93000000005</v>
      </c>
      <c r="M287" s="181">
        <v>31236.400000000001</v>
      </c>
      <c r="N287" s="181">
        <v>0</v>
      </c>
      <c r="O287" s="181">
        <v>598242.32999999996</v>
      </c>
      <c r="P287" s="181">
        <f>M287-N287</f>
        <v>31236.400000000001</v>
      </c>
    </row>
    <row r="288" spans="1:16" ht="9.9" customHeight="1" x14ac:dyDescent="0.3">
      <c r="A288" s="203" t="s">
        <v>780</v>
      </c>
      <c r="B288" s="291" t="s">
        <v>336</v>
      </c>
      <c r="C288" s="292"/>
      <c r="D288" s="292"/>
      <c r="E288" s="292"/>
      <c r="F288" s="292"/>
      <c r="G288" s="295" t="s">
        <v>781</v>
      </c>
      <c r="H288" s="296"/>
      <c r="I288" s="296"/>
      <c r="J288" s="296"/>
      <c r="K288" s="296"/>
      <c r="L288" s="182">
        <v>221762.3</v>
      </c>
      <c r="M288" s="182">
        <v>10529.42</v>
      </c>
      <c r="N288" s="182">
        <v>0</v>
      </c>
      <c r="O288" s="182">
        <v>232291.72</v>
      </c>
      <c r="P288" s="182">
        <f>M288-N288</f>
        <v>10529.42</v>
      </c>
    </row>
    <row r="289" spans="1:16" ht="9.9" customHeight="1" x14ac:dyDescent="0.3">
      <c r="A289" s="203" t="s">
        <v>782</v>
      </c>
      <c r="B289" s="291" t="s">
        <v>336</v>
      </c>
      <c r="C289" s="292"/>
      <c r="D289" s="292"/>
      <c r="E289" s="292"/>
      <c r="F289" s="292"/>
      <c r="G289" s="295" t="s">
        <v>783</v>
      </c>
      <c r="H289" s="296"/>
      <c r="I289" s="296"/>
      <c r="J289" s="296"/>
      <c r="K289" s="296"/>
      <c r="L289" s="182">
        <v>60436</v>
      </c>
      <c r="M289" s="182">
        <v>6043.6</v>
      </c>
      <c r="N289" s="182">
        <v>0</v>
      </c>
      <c r="O289" s="182">
        <v>66479.600000000006</v>
      </c>
      <c r="P289" s="182">
        <f>M289-N289</f>
        <v>6043.6</v>
      </c>
    </row>
    <row r="290" spans="1:16" ht="9.9" customHeight="1" x14ac:dyDescent="0.3">
      <c r="A290" s="203" t="s">
        <v>784</v>
      </c>
      <c r="B290" s="291" t="s">
        <v>336</v>
      </c>
      <c r="C290" s="292"/>
      <c r="D290" s="292"/>
      <c r="E290" s="292"/>
      <c r="F290" s="292"/>
      <c r="G290" s="295" t="s">
        <v>785</v>
      </c>
      <c r="H290" s="296"/>
      <c r="I290" s="296"/>
      <c r="J290" s="296"/>
      <c r="K290" s="296"/>
      <c r="L290" s="182">
        <v>248895.69</v>
      </c>
      <c r="M290" s="182">
        <v>11048.77</v>
      </c>
      <c r="N290" s="182">
        <v>0</v>
      </c>
      <c r="O290" s="182">
        <v>259944.46</v>
      </c>
      <c r="P290" s="182">
        <f>M290-N290</f>
        <v>11048.77</v>
      </c>
    </row>
    <row r="291" spans="1:16" ht="9.9" customHeight="1" x14ac:dyDescent="0.3">
      <c r="A291" s="203" t="s">
        <v>786</v>
      </c>
      <c r="B291" s="291" t="s">
        <v>336</v>
      </c>
      <c r="C291" s="292"/>
      <c r="D291" s="292"/>
      <c r="E291" s="292"/>
      <c r="F291" s="292"/>
      <c r="G291" s="295" t="s">
        <v>787</v>
      </c>
      <c r="H291" s="296"/>
      <c r="I291" s="296"/>
      <c r="J291" s="296"/>
      <c r="K291" s="296"/>
      <c r="L291" s="182">
        <v>35911.94</v>
      </c>
      <c r="M291" s="182">
        <v>3614.61</v>
      </c>
      <c r="N291" s="182">
        <v>0</v>
      </c>
      <c r="O291" s="182">
        <v>39526.550000000003</v>
      </c>
      <c r="P291" s="182">
        <f>M291-N291</f>
        <v>3614.61</v>
      </c>
    </row>
    <row r="292" spans="1:16" ht="9.9" customHeight="1" x14ac:dyDescent="0.3">
      <c r="A292" s="116" t="s">
        <v>336</v>
      </c>
      <c r="B292" s="291" t="s">
        <v>336</v>
      </c>
      <c r="C292" s="292"/>
      <c r="D292" s="292"/>
      <c r="E292" s="292"/>
      <c r="F292" s="292"/>
      <c r="G292" s="117" t="s">
        <v>336</v>
      </c>
      <c r="H292" s="118"/>
      <c r="I292" s="118"/>
      <c r="J292" s="118"/>
      <c r="K292" s="118"/>
      <c r="L292" s="183"/>
      <c r="M292" s="183"/>
      <c r="N292" s="183"/>
      <c r="O292" s="183"/>
      <c r="P292" s="183"/>
    </row>
    <row r="293" spans="1:16" ht="9.9" customHeight="1" x14ac:dyDescent="0.3">
      <c r="A293" s="204" t="s">
        <v>788</v>
      </c>
      <c r="B293" s="291" t="s">
        <v>336</v>
      </c>
      <c r="C293" s="292"/>
      <c r="D293" s="292"/>
      <c r="E293" s="292"/>
      <c r="F293" s="293" t="s">
        <v>789</v>
      </c>
      <c r="G293" s="294"/>
      <c r="H293" s="294"/>
      <c r="I293" s="294"/>
      <c r="J293" s="294"/>
      <c r="K293" s="294"/>
      <c r="L293" s="181">
        <v>11740.55</v>
      </c>
      <c r="M293" s="181">
        <v>3102</v>
      </c>
      <c r="N293" s="181">
        <v>0</v>
      </c>
      <c r="O293" s="181">
        <v>14842.55</v>
      </c>
      <c r="P293" s="181">
        <f>M293-N293</f>
        <v>3102</v>
      </c>
    </row>
    <row r="294" spans="1:16" ht="9.9" customHeight="1" x14ac:dyDescent="0.3">
      <c r="A294" s="203" t="s">
        <v>790</v>
      </c>
      <c r="B294" s="291" t="s">
        <v>336</v>
      </c>
      <c r="C294" s="292"/>
      <c r="D294" s="292"/>
      <c r="E294" s="292"/>
      <c r="F294" s="292"/>
      <c r="G294" s="295" t="s">
        <v>791</v>
      </c>
      <c r="H294" s="296"/>
      <c r="I294" s="296"/>
      <c r="J294" s="296"/>
      <c r="K294" s="296"/>
      <c r="L294" s="182">
        <v>1378.55</v>
      </c>
      <c r="M294" s="182">
        <v>0</v>
      </c>
      <c r="N294" s="182">
        <v>0</v>
      </c>
      <c r="O294" s="182">
        <v>1378.55</v>
      </c>
      <c r="P294" s="182">
        <f>M294-N294</f>
        <v>0</v>
      </c>
    </row>
    <row r="295" spans="1:16" ht="9.9" customHeight="1" x14ac:dyDescent="0.3">
      <c r="A295" s="203" t="s">
        <v>792</v>
      </c>
      <c r="B295" s="291" t="s">
        <v>336</v>
      </c>
      <c r="C295" s="292"/>
      <c r="D295" s="292"/>
      <c r="E295" s="292"/>
      <c r="F295" s="292"/>
      <c r="G295" s="295" t="s">
        <v>793</v>
      </c>
      <c r="H295" s="296"/>
      <c r="I295" s="296"/>
      <c r="J295" s="296"/>
      <c r="K295" s="296"/>
      <c r="L295" s="182">
        <v>10362</v>
      </c>
      <c r="M295" s="182">
        <v>3102</v>
      </c>
      <c r="N295" s="182">
        <v>0</v>
      </c>
      <c r="O295" s="182">
        <v>13464</v>
      </c>
      <c r="P295" s="182">
        <f>M295-N295</f>
        <v>3102</v>
      </c>
    </row>
    <row r="296" spans="1:16" ht="9.9" customHeight="1" x14ac:dyDescent="0.3">
      <c r="A296" s="116" t="s">
        <v>336</v>
      </c>
      <c r="B296" s="291" t="s">
        <v>336</v>
      </c>
      <c r="C296" s="292"/>
      <c r="D296" s="292"/>
      <c r="E296" s="292"/>
      <c r="F296" s="292"/>
      <c r="G296" s="117" t="s">
        <v>336</v>
      </c>
      <c r="H296" s="118"/>
      <c r="I296" s="118"/>
      <c r="J296" s="118"/>
      <c r="K296" s="118"/>
      <c r="L296" s="183"/>
      <c r="M296" s="183"/>
      <c r="N296" s="183"/>
      <c r="O296" s="183"/>
      <c r="P296" s="183"/>
    </row>
    <row r="297" spans="1:16" ht="9.9" customHeight="1" x14ac:dyDescent="0.3">
      <c r="A297" s="204" t="s">
        <v>794</v>
      </c>
      <c r="B297" s="291" t="s">
        <v>336</v>
      </c>
      <c r="C297" s="292"/>
      <c r="D297" s="292"/>
      <c r="E297" s="292"/>
      <c r="F297" s="293" t="s">
        <v>795</v>
      </c>
      <c r="G297" s="294"/>
      <c r="H297" s="294"/>
      <c r="I297" s="294"/>
      <c r="J297" s="294"/>
      <c r="K297" s="294"/>
      <c r="L297" s="181">
        <v>167055.04999999999</v>
      </c>
      <c r="M297" s="181">
        <v>12275.34</v>
      </c>
      <c r="N297" s="181">
        <v>0</v>
      </c>
      <c r="O297" s="181">
        <v>179330.39</v>
      </c>
      <c r="P297" s="181">
        <f t="shared" ref="P297:P303" si="4">M297-N297</f>
        <v>12275.34</v>
      </c>
    </row>
    <row r="298" spans="1:16" ht="9.9" customHeight="1" x14ac:dyDescent="0.3">
      <c r="A298" s="203" t="s">
        <v>796</v>
      </c>
      <c r="B298" s="291" t="s">
        <v>336</v>
      </c>
      <c r="C298" s="292"/>
      <c r="D298" s="292"/>
      <c r="E298" s="292"/>
      <c r="F298" s="292"/>
      <c r="G298" s="295" t="s">
        <v>797</v>
      </c>
      <c r="H298" s="296"/>
      <c r="I298" s="296"/>
      <c r="J298" s="296"/>
      <c r="K298" s="296"/>
      <c r="L298" s="182">
        <v>60600.12</v>
      </c>
      <c r="M298" s="182">
        <v>5421.46</v>
      </c>
      <c r="N298" s="182">
        <v>0</v>
      </c>
      <c r="O298" s="182">
        <v>66021.58</v>
      </c>
      <c r="P298" s="182">
        <f t="shared" si="4"/>
        <v>5421.46</v>
      </c>
    </row>
    <row r="299" spans="1:16" ht="9.9" customHeight="1" x14ac:dyDescent="0.3">
      <c r="A299" s="203" t="s">
        <v>798</v>
      </c>
      <c r="B299" s="291" t="s">
        <v>336</v>
      </c>
      <c r="C299" s="292"/>
      <c r="D299" s="292"/>
      <c r="E299" s="292"/>
      <c r="F299" s="292"/>
      <c r="G299" s="295" t="s">
        <v>799</v>
      </c>
      <c r="H299" s="296"/>
      <c r="I299" s="296"/>
      <c r="J299" s="296"/>
      <c r="K299" s="296"/>
      <c r="L299" s="182">
        <v>13116.84</v>
      </c>
      <c r="M299" s="182">
        <v>1079.3800000000001</v>
      </c>
      <c r="N299" s="182">
        <v>0</v>
      </c>
      <c r="O299" s="182">
        <v>14196.22</v>
      </c>
      <c r="P299" s="182">
        <f t="shared" si="4"/>
        <v>1079.3800000000001</v>
      </c>
    </row>
    <row r="300" spans="1:16" ht="9.9" customHeight="1" x14ac:dyDescent="0.3">
      <c r="A300" s="203" t="s">
        <v>800</v>
      </c>
      <c r="B300" s="291" t="s">
        <v>336</v>
      </c>
      <c r="C300" s="292"/>
      <c r="D300" s="292"/>
      <c r="E300" s="292"/>
      <c r="F300" s="292"/>
      <c r="G300" s="295" t="s">
        <v>801</v>
      </c>
      <c r="H300" s="296"/>
      <c r="I300" s="296"/>
      <c r="J300" s="296"/>
      <c r="K300" s="296"/>
      <c r="L300" s="182">
        <v>81041.789999999994</v>
      </c>
      <c r="M300" s="182">
        <v>5455</v>
      </c>
      <c r="N300" s="182">
        <v>0</v>
      </c>
      <c r="O300" s="182">
        <v>86496.79</v>
      </c>
      <c r="P300" s="182">
        <f t="shared" si="4"/>
        <v>5455</v>
      </c>
    </row>
    <row r="301" spans="1:16" ht="9.9" customHeight="1" x14ac:dyDescent="0.3">
      <c r="A301" s="203" t="s">
        <v>802</v>
      </c>
      <c r="B301" s="291" t="s">
        <v>336</v>
      </c>
      <c r="C301" s="292"/>
      <c r="D301" s="292"/>
      <c r="E301" s="292"/>
      <c r="F301" s="292"/>
      <c r="G301" s="295" t="s">
        <v>803</v>
      </c>
      <c r="H301" s="296"/>
      <c r="I301" s="296"/>
      <c r="J301" s="296"/>
      <c r="K301" s="296"/>
      <c r="L301" s="182">
        <v>947.5</v>
      </c>
      <c r="M301" s="182">
        <v>146.19999999999999</v>
      </c>
      <c r="N301" s="182">
        <v>0</v>
      </c>
      <c r="O301" s="182">
        <v>1093.7</v>
      </c>
      <c r="P301" s="182">
        <f t="shared" si="4"/>
        <v>146.19999999999999</v>
      </c>
    </row>
    <row r="302" spans="1:16" ht="9.9" customHeight="1" x14ac:dyDescent="0.3">
      <c r="A302" s="203" t="s">
        <v>804</v>
      </c>
      <c r="B302" s="291" t="s">
        <v>336</v>
      </c>
      <c r="C302" s="292"/>
      <c r="D302" s="292"/>
      <c r="E302" s="292"/>
      <c r="F302" s="292"/>
      <c r="G302" s="295" t="s">
        <v>805</v>
      </c>
      <c r="H302" s="296"/>
      <c r="I302" s="296"/>
      <c r="J302" s="296"/>
      <c r="K302" s="296"/>
      <c r="L302" s="182">
        <v>9745.15</v>
      </c>
      <c r="M302" s="182">
        <v>62.1</v>
      </c>
      <c r="N302" s="182">
        <v>0</v>
      </c>
      <c r="O302" s="182">
        <v>9807.25</v>
      </c>
      <c r="P302" s="182">
        <f t="shared" si="4"/>
        <v>62.1</v>
      </c>
    </row>
    <row r="303" spans="1:16" ht="9.9" customHeight="1" x14ac:dyDescent="0.3">
      <c r="A303" s="203" t="s">
        <v>806</v>
      </c>
      <c r="B303" s="291" t="s">
        <v>336</v>
      </c>
      <c r="C303" s="292"/>
      <c r="D303" s="292"/>
      <c r="E303" s="292"/>
      <c r="F303" s="292"/>
      <c r="G303" s="295" t="s">
        <v>767</v>
      </c>
      <c r="H303" s="296"/>
      <c r="I303" s="296"/>
      <c r="J303" s="296"/>
      <c r="K303" s="296"/>
      <c r="L303" s="182">
        <v>1603.65</v>
      </c>
      <c r="M303" s="182">
        <v>111.2</v>
      </c>
      <c r="N303" s="182">
        <v>0</v>
      </c>
      <c r="O303" s="182">
        <v>1714.85</v>
      </c>
      <c r="P303" s="182">
        <f t="shared" si="4"/>
        <v>111.2</v>
      </c>
    </row>
    <row r="304" spans="1:16" ht="9.9" customHeight="1" x14ac:dyDescent="0.3">
      <c r="A304" s="116" t="s">
        <v>336</v>
      </c>
      <c r="B304" s="291" t="s">
        <v>336</v>
      </c>
      <c r="C304" s="292"/>
      <c r="D304" s="292"/>
      <c r="E304" s="292"/>
      <c r="F304" s="292"/>
      <c r="G304" s="117" t="s">
        <v>336</v>
      </c>
      <c r="H304" s="118"/>
      <c r="I304" s="118"/>
      <c r="J304" s="118"/>
      <c r="K304" s="118"/>
      <c r="L304" s="183"/>
      <c r="M304" s="183"/>
      <c r="N304" s="183"/>
      <c r="O304" s="183"/>
      <c r="P304" s="183"/>
    </row>
    <row r="305" spans="1:16" ht="9.9" customHeight="1" x14ac:dyDescent="0.3">
      <c r="A305" s="204" t="s">
        <v>807</v>
      </c>
      <c r="B305" s="291" t="s">
        <v>336</v>
      </c>
      <c r="C305" s="292"/>
      <c r="D305" s="292"/>
      <c r="E305" s="292"/>
      <c r="F305" s="293" t="s">
        <v>808</v>
      </c>
      <c r="G305" s="294"/>
      <c r="H305" s="294"/>
      <c r="I305" s="294"/>
      <c r="J305" s="294"/>
      <c r="K305" s="294"/>
      <c r="L305" s="181">
        <v>59150.74</v>
      </c>
      <c r="M305" s="181">
        <v>16172.63</v>
      </c>
      <c r="N305" s="181">
        <v>0</v>
      </c>
      <c r="O305" s="181">
        <v>75323.37</v>
      </c>
      <c r="P305" s="181">
        <f t="shared" ref="P305:P311" si="5">M305-N305</f>
        <v>16172.63</v>
      </c>
    </row>
    <row r="306" spans="1:16" ht="9.9" customHeight="1" x14ac:dyDescent="0.3">
      <c r="A306" s="203" t="s">
        <v>809</v>
      </c>
      <c r="B306" s="291" t="s">
        <v>336</v>
      </c>
      <c r="C306" s="292"/>
      <c r="D306" s="292"/>
      <c r="E306" s="292"/>
      <c r="F306" s="292"/>
      <c r="G306" s="295" t="s">
        <v>608</v>
      </c>
      <c r="H306" s="296"/>
      <c r="I306" s="296"/>
      <c r="J306" s="296"/>
      <c r="K306" s="296"/>
      <c r="L306" s="182">
        <v>7716.83</v>
      </c>
      <c r="M306" s="182">
        <v>580.59</v>
      </c>
      <c r="N306" s="182">
        <v>0</v>
      </c>
      <c r="O306" s="182">
        <v>8297.42</v>
      </c>
      <c r="P306" s="182">
        <f t="shared" si="5"/>
        <v>580.59</v>
      </c>
    </row>
    <row r="307" spans="1:16" ht="9.9" customHeight="1" x14ac:dyDescent="0.3">
      <c r="A307" s="203" t="s">
        <v>810</v>
      </c>
      <c r="B307" s="291" t="s">
        <v>336</v>
      </c>
      <c r="C307" s="292"/>
      <c r="D307" s="292"/>
      <c r="E307" s="292"/>
      <c r="F307" s="292"/>
      <c r="G307" s="295" t="s">
        <v>811</v>
      </c>
      <c r="H307" s="296"/>
      <c r="I307" s="296"/>
      <c r="J307" s="296"/>
      <c r="K307" s="296"/>
      <c r="L307" s="182">
        <v>494.82</v>
      </c>
      <c r="M307" s="182">
        <v>0</v>
      </c>
      <c r="N307" s="182">
        <v>0</v>
      </c>
      <c r="O307" s="182">
        <v>494.82</v>
      </c>
      <c r="P307" s="182">
        <f t="shared" si="5"/>
        <v>0</v>
      </c>
    </row>
    <row r="308" spans="1:16" ht="9.9" customHeight="1" x14ac:dyDescent="0.3">
      <c r="A308" s="203" t="s">
        <v>812</v>
      </c>
      <c r="B308" s="291" t="s">
        <v>336</v>
      </c>
      <c r="C308" s="292"/>
      <c r="D308" s="292"/>
      <c r="E308" s="292"/>
      <c r="F308" s="292"/>
      <c r="G308" s="295" t="s">
        <v>813</v>
      </c>
      <c r="H308" s="296"/>
      <c r="I308" s="296"/>
      <c r="J308" s="296"/>
      <c r="K308" s="296"/>
      <c r="L308" s="182">
        <v>17022.64</v>
      </c>
      <c r="M308" s="182">
        <v>1580.2</v>
      </c>
      <c r="N308" s="182">
        <v>0</v>
      </c>
      <c r="O308" s="182">
        <v>18602.84</v>
      </c>
      <c r="P308" s="182">
        <f t="shared" si="5"/>
        <v>1580.2</v>
      </c>
    </row>
    <row r="309" spans="1:16" ht="9.9" customHeight="1" x14ac:dyDescent="0.3">
      <c r="A309" s="203" t="s">
        <v>814</v>
      </c>
      <c r="B309" s="291" t="s">
        <v>336</v>
      </c>
      <c r="C309" s="292"/>
      <c r="D309" s="292"/>
      <c r="E309" s="292"/>
      <c r="F309" s="292"/>
      <c r="G309" s="295" t="s">
        <v>815</v>
      </c>
      <c r="H309" s="296"/>
      <c r="I309" s="296"/>
      <c r="J309" s="296"/>
      <c r="K309" s="296"/>
      <c r="L309" s="182">
        <v>27983.58</v>
      </c>
      <c r="M309" s="182">
        <v>13690.58</v>
      </c>
      <c r="N309" s="182">
        <v>0</v>
      </c>
      <c r="O309" s="182">
        <v>41674.160000000003</v>
      </c>
      <c r="P309" s="182">
        <f t="shared" si="5"/>
        <v>13690.58</v>
      </c>
    </row>
    <row r="310" spans="1:16" ht="9.9" customHeight="1" x14ac:dyDescent="0.3">
      <c r="A310" s="203" t="s">
        <v>816</v>
      </c>
      <c r="B310" s="291" t="s">
        <v>336</v>
      </c>
      <c r="C310" s="292"/>
      <c r="D310" s="292"/>
      <c r="E310" s="292"/>
      <c r="F310" s="292"/>
      <c r="G310" s="295" t="s">
        <v>817</v>
      </c>
      <c r="H310" s="296"/>
      <c r="I310" s="296"/>
      <c r="J310" s="296"/>
      <c r="K310" s="296"/>
      <c r="L310" s="182">
        <v>5856.82</v>
      </c>
      <c r="M310" s="182">
        <v>307.43</v>
      </c>
      <c r="N310" s="182">
        <v>0</v>
      </c>
      <c r="O310" s="182">
        <v>6164.25</v>
      </c>
      <c r="P310" s="182">
        <f t="shared" si="5"/>
        <v>307.43</v>
      </c>
    </row>
    <row r="311" spans="1:16" ht="9.9" customHeight="1" x14ac:dyDescent="0.3">
      <c r="A311" s="203" t="s">
        <v>818</v>
      </c>
      <c r="B311" s="291" t="s">
        <v>336</v>
      </c>
      <c r="C311" s="292"/>
      <c r="D311" s="292"/>
      <c r="E311" s="292"/>
      <c r="F311" s="292"/>
      <c r="G311" s="295" t="s">
        <v>819</v>
      </c>
      <c r="H311" s="296"/>
      <c r="I311" s="296"/>
      <c r="J311" s="296"/>
      <c r="K311" s="296"/>
      <c r="L311" s="182">
        <v>76.05</v>
      </c>
      <c r="M311" s="182">
        <v>13.83</v>
      </c>
      <c r="N311" s="182">
        <v>0</v>
      </c>
      <c r="O311" s="182">
        <v>89.88</v>
      </c>
      <c r="P311" s="182">
        <f t="shared" si="5"/>
        <v>13.83</v>
      </c>
    </row>
    <row r="312" spans="1:16" ht="9.9" customHeight="1" x14ac:dyDescent="0.3">
      <c r="A312" s="116" t="s">
        <v>336</v>
      </c>
      <c r="B312" s="291" t="s">
        <v>336</v>
      </c>
      <c r="C312" s="292"/>
      <c r="D312" s="292"/>
      <c r="E312" s="292"/>
      <c r="F312" s="292"/>
      <c r="G312" s="117" t="s">
        <v>336</v>
      </c>
      <c r="H312" s="118"/>
      <c r="I312" s="118"/>
      <c r="J312" s="118"/>
      <c r="K312" s="118"/>
      <c r="L312" s="183"/>
      <c r="M312" s="183"/>
      <c r="N312" s="183"/>
      <c r="O312" s="183"/>
      <c r="P312" s="183"/>
    </row>
    <row r="313" spans="1:16" ht="9.9" customHeight="1" x14ac:dyDescent="0.3">
      <c r="A313" s="204" t="s">
        <v>820</v>
      </c>
      <c r="B313" s="291" t="s">
        <v>336</v>
      </c>
      <c r="C313" s="292"/>
      <c r="D313" s="292"/>
      <c r="E313" s="292"/>
      <c r="F313" s="293" t="s">
        <v>821</v>
      </c>
      <c r="G313" s="294"/>
      <c r="H313" s="294"/>
      <c r="I313" s="294"/>
      <c r="J313" s="294"/>
      <c r="K313" s="294"/>
      <c r="L313" s="181">
        <v>110923.03</v>
      </c>
      <c r="M313" s="181">
        <v>15090.53</v>
      </c>
      <c r="N313" s="181">
        <v>0</v>
      </c>
      <c r="O313" s="181">
        <v>126013.56</v>
      </c>
      <c r="P313" s="181">
        <f t="shared" ref="P313:P331" si="6">M313-N313</f>
        <v>15090.53</v>
      </c>
    </row>
    <row r="314" spans="1:16" ht="9.9" customHeight="1" x14ac:dyDescent="0.3">
      <c r="A314" s="203" t="s">
        <v>822</v>
      </c>
      <c r="B314" s="291" t="s">
        <v>336</v>
      </c>
      <c r="C314" s="292"/>
      <c r="D314" s="292"/>
      <c r="E314" s="292"/>
      <c r="F314" s="292"/>
      <c r="G314" s="295" t="s">
        <v>823</v>
      </c>
      <c r="H314" s="296"/>
      <c r="I314" s="296"/>
      <c r="J314" s="296"/>
      <c r="K314" s="296"/>
      <c r="L314" s="182">
        <v>1015</v>
      </c>
      <c r="M314" s="182">
        <v>0</v>
      </c>
      <c r="N314" s="182">
        <v>0</v>
      </c>
      <c r="O314" s="182">
        <v>1015</v>
      </c>
      <c r="P314" s="182">
        <f t="shared" si="6"/>
        <v>0</v>
      </c>
    </row>
    <row r="315" spans="1:16" ht="9.9" customHeight="1" x14ac:dyDescent="0.3">
      <c r="A315" s="203" t="s">
        <v>824</v>
      </c>
      <c r="B315" s="291" t="s">
        <v>336</v>
      </c>
      <c r="C315" s="292"/>
      <c r="D315" s="292"/>
      <c r="E315" s="292"/>
      <c r="F315" s="292"/>
      <c r="G315" s="295" t="s">
        <v>825</v>
      </c>
      <c r="H315" s="296"/>
      <c r="I315" s="296"/>
      <c r="J315" s="296"/>
      <c r="K315" s="296"/>
      <c r="L315" s="182">
        <v>707.27</v>
      </c>
      <c r="M315" s="182">
        <v>0</v>
      </c>
      <c r="N315" s="182">
        <v>0</v>
      </c>
      <c r="O315" s="182">
        <v>707.27</v>
      </c>
      <c r="P315" s="182">
        <f t="shared" si="6"/>
        <v>0</v>
      </c>
    </row>
    <row r="316" spans="1:16" ht="9.9" customHeight="1" x14ac:dyDescent="0.3">
      <c r="A316" s="203" t="s">
        <v>826</v>
      </c>
      <c r="B316" s="291" t="s">
        <v>336</v>
      </c>
      <c r="C316" s="292"/>
      <c r="D316" s="292"/>
      <c r="E316" s="292"/>
      <c r="F316" s="292"/>
      <c r="G316" s="295" t="s">
        <v>827</v>
      </c>
      <c r="H316" s="296"/>
      <c r="I316" s="296"/>
      <c r="J316" s="296"/>
      <c r="K316" s="296"/>
      <c r="L316" s="182">
        <v>6156.04</v>
      </c>
      <c r="M316" s="182">
        <v>0</v>
      </c>
      <c r="N316" s="182">
        <v>0</v>
      </c>
      <c r="O316" s="182">
        <v>6156.04</v>
      </c>
      <c r="P316" s="182">
        <f t="shared" si="6"/>
        <v>0</v>
      </c>
    </row>
    <row r="317" spans="1:16" ht="9.9" customHeight="1" x14ac:dyDescent="0.3">
      <c r="A317" s="203" t="s">
        <v>828</v>
      </c>
      <c r="B317" s="291" t="s">
        <v>336</v>
      </c>
      <c r="C317" s="292"/>
      <c r="D317" s="292"/>
      <c r="E317" s="292"/>
      <c r="F317" s="292"/>
      <c r="G317" s="295" t="s">
        <v>829</v>
      </c>
      <c r="H317" s="296"/>
      <c r="I317" s="296"/>
      <c r="J317" s="296"/>
      <c r="K317" s="296"/>
      <c r="L317" s="182">
        <v>2612.7399999999998</v>
      </c>
      <c r="M317" s="182">
        <v>148.30000000000001</v>
      </c>
      <c r="N317" s="182">
        <v>0</v>
      </c>
      <c r="O317" s="182">
        <v>2761.04</v>
      </c>
      <c r="P317" s="182">
        <f t="shared" si="6"/>
        <v>148.30000000000001</v>
      </c>
    </row>
    <row r="318" spans="1:16" ht="9.9" customHeight="1" x14ac:dyDescent="0.3">
      <c r="A318" s="203" t="s">
        <v>830</v>
      </c>
      <c r="B318" s="291" t="s">
        <v>336</v>
      </c>
      <c r="C318" s="292"/>
      <c r="D318" s="292"/>
      <c r="E318" s="292"/>
      <c r="F318" s="292"/>
      <c r="G318" s="295" t="s">
        <v>831</v>
      </c>
      <c r="H318" s="296"/>
      <c r="I318" s="296"/>
      <c r="J318" s="296"/>
      <c r="K318" s="296"/>
      <c r="L318" s="182">
        <v>70</v>
      </c>
      <c r="M318" s="182">
        <v>0</v>
      </c>
      <c r="N318" s="182">
        <v>0</v>
      </c>
      <c r="O318" s="182">
        <v>70</v>
      </c>
      <c r="P318" s="182">
        <f t="shared" si="6"/>
        <v>0</v>
      </c>
    </row>
    <row r="319" spans="1:16" ht="9.9" customHeight="1" x14ac:dyDescent="0.3">
      <c r="A319" s="203" t="s">
        <v>832</v>
      </c>
      <c r="B319" s="291" t="s">
        <v>336</v>
      </c>
      <c r="C319" s="292"/>
      <c r="D319" s="292"/>
      <c r="E319" s="292"/>
      <c r="F319" s="292"/>
      <c r="G319" s="295" t="s">
        <v>833</v>
      </c>
      <c r="H319" s="296"/>
      <c r="I319" s="296"/>
      <c r="J319" s="296"/>
      <c r="K319" s="296"/>
      <c r="L319" s="182">
        <v>0</v>
      </c>
      <c r="M319" s="182">
        <v>199.5</v>
      </c>
      <c r="N319" s="182">
        <v>0</v>
      </c>
      <c r="O319" s="182">
        <v>199.5</v>
      </c>
      <c r="P319" s="182">
        <f t="shared" si="6"/>
        <v>199.5</v>
      </c>
    </row>
    <row r="320" spans="1:16" ht="9.9" customHeight="1" x14ac:dyDescent="0.3">
      <c r="A320" s="203" t="s">
        <v>834</v>
      </c>
      <c r="B320" s="291" t="s">
        <v>336</v>
      </c>
      <c r="C320" s="292"/>
      <c r="D320" s="292"/>
      <c r="E320" s="292"/>
      <c r="F320" s="292"/>
      <c r="G320" s="295" t="s">
        <v>835</v>
      </c>
      <c r="H320" s="296"/>
      <c r="I320" s="296"/>
      <c r="J320" s="296"/>
      <c r="K320" s="296"/>
      <c r="L320" s="182">
        <v>390</v>
      </c>
      <c r="M320" s="182">
        <v>187</v>
      </c>
      <c r="N320" s="182">
        <v>0</v>
      </c>
      <c r="O320" s="182">
        <v>577</v>
      </c>
      <c r="P320" s="182">
        <f t="shared" si="6"/>
        <v>187</v>
      </c>
    </row>
    <row r="321" spans="1:16" ht="9.9" customHeight="1" x14ac:dyDescent="0.3">
      <c r="A321" s="203" t="s">
        <v>836</v>
      </c>
      <c r="B321" s="291" t="s">
        <v>336</v>
      </c>
      <c r="C321" s="292"/>
      <c r="D321" s="292"/>
      <c r="E321" s="292"/>
      <c r="F321" s="292"/>
      <c r="G321" s="295" t="s">
        <v>837</v>
      </c>
      <c r="H321" s="296"/>
      <c r="I321" s="296"/>
      <c r="J321" s="296"/>
      <c r="K321" s="296"/>
      <c r="L321" s="182">
        <v>29.4</v>
      </c>
      <c r="M321" s="182">
        <v>0</v>
      </c>
      <c r="N321" s="182">
        <v>0</v>
      </c>
      <c r="O321" s="182">
        <v>29.4</v>
      </c>
      <c r="P321" s="182">
        <f t="shared" si="6"/>
        <v>0</v>
      </c>
    </row>
    <row r="322" spans="1:16" ht="9.9" customHeight="1" x14ac:dyDescent="0.3">
      <c r="A322" s="203" t="s">
        <v>838</v>
      </c>
      <c r="B322" s="291" t="s">
        <v>336</v>
      </c>
      <c r="C322" s="292"/>
      <c r="D322" s="292"/>
      <c r="E322" s="292"/>
      <c r="F322" s="292"/>
      <c r="G322" s="295" t="s">
        <v>839</v>
      </c>
      <c r="H322" s="296"/>
      <c r="I322" s="296"/>
      <c r="J322" s="296"/>
      <c r="K322" s="296"/>
      <c r="L322" s="182">
        <v>31600</v>
      </c>
      <c r="M322" s="182">
        <v>3160</v>
      </c>
      <c r="N322" s="182">
        <v>0</v>
      </c>
      <c r="O322" s="182">
        <v>34760</v>
      </c>
      <c r="P322" s="182">
        <f t="shared" si="6"/>
        <v>3160</v>
      </c>
    </row>
    <row r="323" spans="1:16" ht="9.9" customHeight="1" x14ac:dyDescent="0.3">
      <c r="A323" s="203" t="s">
        <v>840</v>
      </c>
      <c r="B323" s="291" t="s">
        <v>336</v>
      </c>
      <c r="C323" s="292"/>
      <c r="D323" s="292"/>
      <c r="E323" s="292"/>
      <c r="F323" s="292"/>
      <c r="G323" s="295" t="s">
        <v>841</v>
      </c>
      <c r="H323" s="296"/>
      <c r="I323" s="296"/>
      <c r="J323" s="296"/>
      <c r="K323" s="296"/>
      <c r="L323" s="182">
        <v>409.74</v>
      </c>
      <c r="M323" s="182">
        <v>111.6</v>
      </c>
      <c r="N323" s="182">
        <v>0</v>
      </c>
      <c r="O323" s="182">
        <v>521.34</v>
      </c>
      <c r="P323" s="182">
        <f t="shared" si="6"/>
        <v>111.6</v>
      </c>
    </row>
    <row r="324" spans="1:16" ht="9.9" customHeight="1" x14ac:dyDescent="0.3">
      <c r="A324" s="203" t="s">
        <v>842</v>
      </c>
      <c r="B324" s="291" t="s">
        <v>336</v>
      </c>
      <c r="C324" s="292"/>
      <c r="D324" s="292"/>
      <c r="E324" s="292"/>
      <c r="F324" s="292"/>
      <c r="G324" s="295" t="s">
        <v>843</v>
      </c>
      <c r="H324" s="296"/>
      <c r="I324" s="296"/>
      <c r="J324" s="296"/>
      <c r="K324" s="296"/>
      <c r="L324" s="182">
        <v>1310.2</v>
      </c>
      <c r="M324" s="182">
        <v>4720</v>
      </c>
      <c r="N324" s="182">
        <v>0</v>
      </c>
      <c r="O324" s="182">
        <v>6030.2</v>
      </c>
      <c r="P324" s="182">
        <f t="shared" si="6"/>
        <v>4720</v>
      </c>
    </row>
    <row r="325" spans="1:16" ht="9.9" customHeight="1" x14ac:dyDescent="0.3">
      <c r="A325" s="203" t="s">
        <v>844</v>
      </c>
      <c r="B325" s="291" t="s">
        <v>336</v>
      </c>
      <c r="C325" s="292"/>
      <c r="D325" s="292"/>
      <c r="E325" s="292"/>
      <c r="F325" s="292"/>
      <c r="G325" s="295" t="s">
        <v>845</v>
      </c>
      <c r="H325" s="296"/>
      <c r="I325" s="296"/>
      <c r="J325" s="296"/>
      <c r="K325" s="296"/>
      <c r="L325" s="182">
        <v>7259.35</v>
      </c>
      <c r="M325" s="182">
        <v>1136.07</v>
      </c>
      <c r="N325" s="182">
        <v>0</v>
      </c>
      <c r="O325" s="182">
        <v>8395.42</v>
      </c>
      <c r="P325" s="182">
        <f t="shared" si="6"/>
        <v>1136.07</v>
      </c>
    </row>
    <row r="326" spans="1:16" ht="9.9" customHeight="1" x14ac:dyDescent="0.3">
      <c r="A326" s="203" t="s">
        <v>846</v>
      </c>
      <c r="B326" s="291" t="s">
        <v>336</v>
      </c>
      <c r="C326" s="292"/>
      <c r="D326" s="292"/>
      <c r="E326" s="292"/>
      <c r="F326" s="292"/>
      <c r="G326" s="295" t="s">
        <v>847</v>
      </c>
      <c r="H326" s="296"/>
      <c r="I326" s="296"/>
      <c r="J326" s="296"/>
      <c r="K326" s="296"/>
      <c r="L326" s="182">
        <v>22528.86</v>
      </c>
      <c r="M326" s="182">
        <v>1989.8</v>
      </c>
      <c r="N326" s="182">
        <v>0</v>
      </c>
      <c r="O326" s="182">
        <v>24518.66</v>
      </c>
      <c r="P326" s="182">
        <f t="shared" si="6"/>
        <v>1989.8</v>
      </c>
    </row>
    <row r="327" spans="1:16" ht="9.9" customHeight="1" x14ac:dyDescent="0.3">
      <c r="A327" s="203" t="s">
        <v>848</v>
      </c>
      <c r="B327" s="291" t="s">
        <v>336</v>
      </c>
      <c r="C327" s="292"/>
      <c r="D327" s="292"/>
      <c r="E327" s="292"/>
      <c r="F327" s="292"/>
      <c r="G327" s="295" t="s">
        <v>849</v>
      </c>
      <c r="H327" s="296"/>
      <c r="I327" s="296"/>
      <c r="J327" s="296"/>
      <c r="K327" s="296"/>
      <c r="L327" s="182">
        <v>3720.5</v>
      </c>
      <c r="M327" s="182">
        <v>2156</v>
      </c>
      <c r="N327" s="182">
        <v>0</v>
      </c>
      <c r="O327" s="182">
        <v>5876.5</v>
      </c>
      <c r="P327" s="182">
        <f t="shared" si="6"/>
        <v>2156</v>
      </c>
    </row>
    <row r="328" spans="1:16" ht="9.9" customHeight="1" x14ac:dyDescent="0.3">
      <c r="A328" s="203" t="s">
        <v>850</v>
      </c>
      <c r="B328" s="291" t="s">
        <v>336</v>
      </c>
      <c r="C328" s="292"/>
      <c r="D328" s="292"/>
      <c r="E328" s="292"/>
      <c r="F328" s="292"/>
      <c r="G328" s="295" t="s">
        <v>851</v>
      </c>
      <c r="H328" s="296"/>
      <c r="I328" s="296"/>
      <c r="J328" s="296"/>
      <c r="K328" s="296"/>
      <c r="L328" s="182">
        <v>4188.42</v>
      </c>
      <c r="M328" s="182">
        <v>144.12</v>
      </c>
      <c r="N328" s="182">
        <v>0</v>
      </c>
      <c r="O328" s="182">
        <v>4332.54</v>
      </c>
      <c r="P328" s="182">
        <f t="shared" si="6"/>
        <v>144.12</v>
      </c>
    </row>
    <row r="329" spans="1:16" ht="9.9" customHeight="1" x14ac:dyDescent="0.3">
      <c r="A329" s="203" t="s">
        <v>852</v>
      </c>
      <c r="B329" s="291" t="s">
        <v>336</v>
      </c>
      <c r="C329" s="292"/>
      <c r="D329" s="292"/>
      <c r="E329" s="292"/>
      <c r="F329" s="292"/>
      <c r="G329" s="295" t="s">
        <v>853</v>
      </c>
      <c r="H329" s="296"/>
      <c r="I329" s="296"/>
      <c r="J329" s="296"/>
      <c r="K329" s="296"/>
      <c r="L329" s="182">
        <v>25572.65</v>
      </c>
      <c r="M329" s="182">
        <v>867.05</v>
      </c>
      <c r="N329" s="182">
        <v>0</v>
      </c>
      <c r="O329" s="182">
        <v>26439.7</v>
      </c>
      <c r="P329" s="182">
        <f t="shared" si="6"/>
        <v>867.05</v>
      </c>
    </row>
    <row r="330" spans="1:16" ht="9.9" customHeight="1" x14ac:dyDescent="0.3">
      <c r="A330" s="203" t="s">
        <v>854</v>
      </c>
      <c r="B330" s="291" t="s">
        <v>336</v>
      </c>
      <c r="C330" s="292"/>
      <c r="D330" s="292"/>
      <c r="E330" s="292"/>
      <c r="F330" s="292"/>
      <c r="G330" s="295" t="s">
        <v>855</v>
      </c>
      <c r="H330" s="296"/>
      <c r="I330" s="296"/>
      <c r="J330" s="296"/>
      <c r="K330" s="296"/>
      <c r="L330" s="182">
        <v>150</v>
      </c>
      <c r="M330" s="182">
        <v>271.08999999999997</v>
      </c>
      <c r="N330" s="182">
        <v>0</v>
      </c>
      <c r="O330" s="182">
        <v>421.09</v>
      </c>
      <c r="P330" s="182">
        <f t="shared" si="6"/>
        <v>271.08999999999997</v>
      </c>
    </row>
    <row r="331" spans="1:16" ht="9.9" customHeight="1" x14ac:dyDescent="0.3">
      <c r="A331" s="203" t="s">
        <v>856</v>
      </c>
      <c r="B331" s="291" t="s">
        <v>336</v>
      </c>
      <c r="C331" s="292"/>
      <c r="D331" s="292"/>
      <c r="E331" s="292"/>
      <c r="F331" s="292"/>
      <c r="G331" s="295" t="s">
        <v>857</v>
      </c>
      <c r="H331" s="296"/>
      <c r="I331" s="296"/>
      <c r="J331" s="296"/>
      <c r="K331" s="296"/>
      <c r="L331" s="182">
        <v>3202.86</v>
      </c>
      <c r="M331" s="182">
        <v>0</v>
      </c>
      <c r="N331" s="182">
        <v>0</v>
      </c>
      <c r="O331" s="182">
        <v>3202.86</v>
      </c>
      <c r="P331" s="182">
        <f t="shared" si="6"/>
        <v>0</v>
      </c>
    </row>
    <row r="332" spans="1:16" ht="9.9" customHeight="1" x14ac:dyDescent="0.3">
      <c r="A332" s="116" t="s">
        <v>336</v>
      </c>
      <c r="B332" s="291" t="s">
        <v>336</v>
      </c>
      <c r="C332" s="292"/>
      <c r="D332" s="292"/>
      <c r="E332" s="292"/>
      <c r="F332" s="292"/>
      <c r="G332" s="117" t="s">
        <v>336</v>
      </c>
      <c r="H332" s="118"/>
      <c r="I332" s="118"/>
      <c r="J332" s="118"/>
      <c r="K332" s="118"/>
      <c r="L332" s="183"/>
      <c r="M332" s="183"/>
      <c r="N332" s="183"/>
      <c r="O332" s="183"/>
      <c r="P332" s="183"/>
    </row>
    <row r="333" spans="1:16" ht="9.9" customHeight="1" x14ac:dyDescent="0.3">
      <c r="A333" s="204" t="s">
        <v>858</v>
      </c>
      <c r="B333" s="291" t="s">
        <v>336</v>
      </c>
      <c r="C333" s="292"/>
      <c r="D333" s="292"/>
      <c r="E333" s="292"/>
      <c r="F333" s="293" t="s">
        <v>859</v>
      </c>
      <c r="G333" s="294"/>
      <c r="H333" s="294"/>
      <c r="I333" s="294"/>
      <c r="J333" s="294"/>
      <c r="K333" s="294"/>
      <c r="L333" s="181">
        <v>3443.88</v>
      </c>
      <c r="M333" s="181">
        <v>0</v>
      </c>
      <c r="N333" s="181">
        <v>0</v>
      </c>
      <c r="O333" s="181">
        <v>3443.88</v>
      </c>
      <c r="P333" s="181">
        <f>M333-N333</f>
        <v>0</v>
      </c>
    </row>
    <row r="334" spans="1:16" ht="9.9" customHeight="1" x14ac:dyDescent="0.3">
      <c r="A334" s="203" t="s">
        <v>860</v>
      </c>
      <c r="B334" s="291" t="s">
        <v>336</v>
      </c>
      <c r="C334" s="292"/>
      <c r="D334" s="292"/>
      <c r="E334" s="292"/>
      <c r="F334" s="292"/>
      <c r="G334" s="295" t="s">
        <v>861</v>
      </c>
      <c r="H334" s="296"/>
      <c r="I334" s="296"/>
      <c r="J334" s="296"/>
      <c r="K334" s="296"/>
      <c r="L334" s="182">
        <v>3443.88</v>
      </c>
      <c r="M334" s="182">
        <v>0</v>
      </c>
      <c r="N334" s="182">
        <v>0</v>
      </c>
      <c r="O334" s="182">
        <v>3443.88</v>
      </c>
      <c r="P334" s="182">
        <f>M334-N334</f>
        <v>0</v>
      </c>
    </row>
    <row r="335" spans="1:16" ht="9.9" customHeight="1" x14ac:dyDescent="0.3">
      <c r="A335" s="116" t="s">
        <v>336</v>
      </c>
      <c r="B335" s="291" t="s">
        <v>336</v>
      </c>
      <c r="C335" s="292"/>
      <c r="D335" s="292"/>
      <c r="E335" s="292"/>
      <c r="F335" s="292"/>
      <c r="G335" s="117" t="s">
        <v>336</v>
      </c>
      <c r="H335" s="118"/>
      <c r="I335" s="118"/>
      <c r="J335" s="118"/>
      <c r="K335" s="118"/>
      <c r="L335" s="183"/>
      <c r="M335" s="183"/>
      <c r="N335" s="183"/>
      <c r="O335" s="183"/>
      <c r="P335" s="183"/>
    </row>
    <row r="336" spans="1:16" ht="9.9" customHeight="1" x14ac:dyDescent="0.3">
      <c r="A336" s="204" t="s">
        <v>862</v>
      </c>
      <c r="B336" s="202" t="s">
        <v>336</v>
      </c>
      <c r="C336" s="293" t="s">
        <v>863</v>
      </c>
      <c r="D336" s="294"/>
      <c r="E336" s="294"/>
      <c r="F336" s="294"/>
      <c r="G336" s="294"/>
      <c r="H336" s="294"/>
      <c r="I336" s="294"/>
      <c r="J336" s="294"/>
      <c r="K336" s="294"/>
      <c r="L336" s="181">
        <v>213614.48</v>
      </c>
      <c r="M336" s="181">
        <v>42573.77</v>
      </c>
      <c r="N336" s="181">
        <v>0</v>
      </c>
      <c r="O336" s="181">
        <v>256188.25</v>
      </c>
      <c r="P336" s="181">
        <f t="shared" ref="P336:P350" si="7">M336-N336</f>
        <v>42573.77</v>
      </c>
    </row>
    <row r="337" spans="1:16" ht="9.9" customHeight="1" x14ac:dyDescent="0.3">
      <c r="A337" s="204" t="s">
        <v>864</v>
      </c>
      <c r="B337" s="291" t="s">
        <v>336</v>
      </c>
      <c r="C337" s="292"/>
      <c r="D337" s="293" t="s">
        <v>863</v>
      </c>
      <c r="E337" s="294"/>
      <c r="F337" s="294"/>
      <c r="G337" s="294"/>
      <c r="H337" s="294"/>
      <c r="I337" s="294"/>
      <c r="J337" s="294"/>
      <c r="K337" s="294"/>
      <c r="L337" s="181">
        <v>213614.48</v>
      </c>
      <c r="M337" s="181">
        <v>42573.77</v>
      </c>
      <c r="N337" s="181">
        <v>0</v>
      </c>
      <c r="O337" s="181">
        <v>256188.25</v>
      </c>
      <c r="P337" s="181">
        <f t="shared" si="7"/>
        <v>42573.77</v>
      </c>
    </row>
    <row r="338" spans="1:16" ht="9.9" customHeight="1" x14ac:dyDescent="0.3">
      <c r="A338" s="204" t="s">
        <v>865</v>
      </c>
      <c r="B338" s="291" t="s">
        <v>336</v>
      </c>
      <c r="C338" s="292"/>
      <c r="D338" s="292"/>
      <c r="E338" s="293" t="s">
        <v>863</v>
      </c>
      <c r="F338" s="294"/>
      <c r="G338" s="294"/>
      <c r="H338" s="294"/>
      <c r="I338" s="294"/>
      <c r="J338" s="294"/>
      <c r="K338" s="294"/>
      <c r="L338" s="181">
        <v>213614.48</v>
      </c>
      <c r="M338" s="181">
        <v>42573.77</v>
      </c>
      <c r="N338" s="181">
        <v>0</v>
      </c>
      <c r="O338" s="181">
        <v>256188.25</v>
      </c>
      <c r="P338" s="181">
        <f t="shared" si="7"/>
        <v>42573.77</v>
      </c>
    </row>
    <row r="339" spans="1:16" ht="9.9" customHeight="1" x14ac:dyDescent="0.3">
      <c r="A339" s="204" t="s">
        <v>866</v>
      </c>
      <c r="B339" s="291" t="s">
        <v>336</v>
      </c>
      <c r="C339" s="292"/>
      <c r="D339" s="292"/>
      <c r="E339" s="292"/>
      <c r="F339" s="293" t="s">
        <v>867</v>
      </c>
      <c r="G339" s="294"/>
      <c r="H339" s="294"/>
      <c r="I339" s="294"/>
      <c r="J339" s="294"/>
      <c r="K339" s="294"/>
      <c r="L339" s="181">
        <v>123810.62</v>
      </c>
      <c r="M339" s="181">
        <v>37075.15</v>
      </c>
      <c r="N339" s="181">
        <v>0</v>
      </c>
      <c r="O339" s="181">
        <v>160885.76999999999</v>
      </c>
      <c r="P339" s="181">
        <f t="shared" si="7"/>
        <v>37075.15</v>
      </c>
    </row>
    <row r="340" spans="1:16" ht="9.9" customHeight="1" x14ac:dyDescent="0.3">
      <c r="A340" s="203" t="s">
        <v>868</v>
      </c>
      <c r="B340" s="291" t="s">
        <v>336</v>
      </c>
      <c r="C340" s="292"/>
      <c r="D340" s="292"/>
      <c r="E340" s="292"/>
      <c r="F340" s="292"/>
      <c r="G340" s="295" t="s">
        <v>869</v>
      </c>
      <c r="H340" s="296"/>
      <c r="I340" s="296"/>
      <c r="J340" s="296"/>
      <c r="K340" s="296"/>
      <c r="L340" s="182">
        <v>1013.99</v>
      </c>
      <c r="M340" s="182">
        <v>0</v>
      </c>
      <c r="N340" s="182">
        <v>0</v>
      </c>
      <c r="O340" s="182">
        <v>1013.99</v>
      </c>
      <c r="P340" s="182">
        <f t="shared" si="7"/>
        <v>0</v>
      </c>
    </row>
    <row r="341" spans="1:16" ht="9.9" customHeight="1" x14ac:dyDescent="0.3">
      <c r="A341" s="203" t="s">
        <v>870</v>
      </c>
      <c r="B341" s="291" t="s">
        <v>336</v>
      </c>
      <c r="C341" s="292"/>
      <c r="D341" s="292"/>
      <c r="E341" s="292"/>
      <c r="F341" s="292"/>
      <c r="G341" s="295" t="s">
        <v>867</v>
      </c>
      <c r="H341" s="296"/>
      <c r="I341" s="296"/>
      <c r="J341" s="296"/>
      <c r="K341" s="296"/>
      <c r="L341" s="182">
        <v>10800</v>
      </c>
      <c r="M341" s="182">
        <v>0</v>
      </c>
      <c r="N341" s="182">
        <v>0</v>
      </c>
      <c r="O341" s="182">
        <v>10800</v>
      </c>
      <c r="P341" s="182">
        <f t="shared" si="7"/>
        <v>0</v>
      </c>
    </row>
    <row r="342" spans="1:16" ht="18.899999999999999" customHeight="1" x14ac:dyDescent="0.3">
      <c r="A342" s="203" t="s">
        <v>871</v>
      </c>
      <c r="B342" s="291" t="s">
        <v>336</v>
      </c>
      <c r="C342" s="292"/>
      <c r="D342" s="292"/>
      <c r="E342" s="292"/>
      <c r="F342" s="292"/>
      <c r="G342" s="295" t="s">
        <v>872</v>
      </c>
      <c r="H342" s="296"/>
      <c r="I342" s="296"/>
      <c r="J342" s="296"/>
      <c r="K342" s="296"/>
      <c r="L342" s="182">
        <v>37836.76</v>
      </c>
      <c r="M342" s="182">
        <v>0</v>
      </c>
      <c r="N342" s="182">
        <v>0</v>
      </c>
      <c r="O342" s="182">
        <v>37836.76</v>
      </c>
      <c r="P342" s="182">
        <f t="shared" si="7"/>
        <v>0</v>
      </c>
    </row>
    <row r="343" spans="1:16" ht="9.9" customHeight="1" x14ac:dyDescent="0.3">
      <c r="A343" s="203" t="s">
        <v>873</v>
      </c>
      <c r="B343" s="291" t="s">
        <v>336</v>
      </c>
      <c r="C343" s="292"/>
      <c r="D343" s="292"/>
      <c r="E343" s="292"/>
      <c r="F343" s="292"/>
      <c r="G343" s="295" t="s">
        <v>874</v>
      </c>
      <c r="H343" s="296"/>
      <c r="I343" s="296"/>
      <c r="J343" s="296"/>
      <c r="K343" s="296"/>
      <c r="L343" s="182">
        <v>20895.29</v>
      </c>
      <c r="M343" s="182">
        <v>31554.95</v>
      </c>
      <c r="N343" s="182">
        <v>0</v>
      </c>
      <c r="O343" s="182">
        <v>52450.239999999998</v>
      </c>
      <c r="P343" s="182">
        <f t="shared" si="7"/>
        <v>31554.95</v>
      </c>
    </row>
    <row r="344" spans="1:16" ht="9.9" customHeight="1" x14ac:dyDescent="0.3">
      <c r="A344" s="203" t="s">
        <v>875</v>
      </c>
      <c r="B344" s="291" t="s">
        <v>336</v>
      </c>
      <c r="C344" s="292"/>
      <c r="D344" s="292"/>
      <c r="E344" s="292"/>
      <c r="F344" s="292"/>
      <c r="G344" s="295" t="s">
        <v>876</v>
      </c>
      <c r="H344" s="296"/>
      <c r="I344" s="296"/>
      <c r="J344" s="296"/>
      <c r="K344" s="296"/>
      <c r="L344" s="182">
        <v>1677.95</v>
      </c>
      <c r="M344" s="182">
        <v>345</v>
      </c>
      <c r="N344" s="182">
        <v>0</v>
      </c>
      <c r="O344" s="182">
        <v>2022.95</v>
      </c>
      <c r="P344" s="182">
        <f t="shared" si="7"/>
        <v>345</v>
      </c>
    </row>
    <row r="345" spans="1:16" ht="9.9" customHeight="1" x14ac:dyDescent="0.3">
      <c r="A345" s="203" t="s">
        <v>877</v>
      </c>
      <c r="B345" s="291" t="s">
        <v>336</v>
      </c>
      <c r="C345" s="292"/>
      <c r="D345" s="292"/>
      <c r="E345" s="292"/>
      <c r="F345" s="292"/>
      <c r="G345" s="295" t="s">
        <v>878</v>
      </c>
      <c r="H345" s="296"/>
      <c r="I345" s="296"/>
      <c r="J345" s="296"/>
      <c r="K345" s="296"/>
      <c r="L345" s="182">
        <v>13036.17</v>
      </c>
      <c r="M345" s="182">
        <v>1862.31</v>
      </c>
      <c r="N345" s="182">
        <v>0</v>
      </c>
      <c r="O345" s="182">
        <v>14898.48</v>
      </c>
      <c r="P345" s="182">
        <f t="shared" si="7"/>
        <v>1862.31</v>
      </c>
    </row>
    <row r="346" spans="1:16" ht="9.9" customHeight="1" x14ac:dyDescent="0.3">
      <c r="A346" s="203" t="s">
        <v>879</v>
      </c>
      <c r="B346" s="291" t="s">
        <v>336</v>
      </c>
      <c r="C346" s="292"/>
      <c r="D346" s="292"/>
      <c r="E346" s="292"/>
      <c r="F346" s="292"/>
      <c r="G346" s="295" t="s">
        <v>880</v>
      </c>
      <c r="H346" s="296"/>
      <c r="I346" s="296"/>
      <c r="J346" s="296"/>
      <c r="K346" s="296"/>
      <c r="L346" s="182">
        <v>4581.1899999999996</v>
      </c>
      <c r="M346" s="182">
        <v>0</v>
      </c>
      <c r="N346" s="182">
        <v>0</v>
      </c>
      <c r="O346" s="182">
        <v>4581.1899999999996</v>
      </c>
      <c r="P346" s="182">
        <f t="shared" si="7"/>
        <v>0</v>
      </c>
    </row>
    <row r="347" spans="1:16" ht="9.9" customHeight="1" x14ac:dyDescent="0.3">
      <c r="A347" s="203" t="s">
        <v>881</v>
      </c>
      <c r="B347" s="291" t="s">
        <v>336</v>
      </c>
      <c r="C347" s="292"/>
      <c r="D347" s="292"/>
      <c r="E347" s="292"/>
      <c r="F347" s="292"/>
      <c r="G347" s="295" t="s">
        <v>882</v>
      </c>
      <c r="H347" s="296"/>
      <c r="I347" s="296"/>
      <c r="J347" s="296"/>
      <c r="K347" s="296"/>
      <c r="L347" s="182">
        <v>17759.29</v>
      </c>
      <c r="M347" s="182">
        <v>645.14</v>
      </c>
      <c r="N347" s="182">
        <v>0</v>
      </c>
      <c r="O347" s="182">
        <v>18404.43</v>
      </c>
      <c r="P347" s="182">
        <f t="shared" si="7"/>
        <v>645.14</v>
      </c>
    </row>
    <row r="348" spans="1:16" ht="9.9" customHeight="1" x14ac:dyDescent="0.3">
      <c r="A348" s="203" t="s">
        <v>883</v>
      </c>
      <c r="B348" s="291" t="s">
        <v>336</v>
      </c>
      <c r="C348" s="292"/>
      <c r="D348" s="292"/>
      <c r="E348" s="292"/>
      <c r="F348" s="292"/>
      <c r="G348" s="295" t="s">
        <v>884</v>
      </c>
      <c r="H348" s="296"/>
      <c r="I348" s="296"/>
      <c r="J348" s="296"/>
      <c r="K348" s="296"/>
      <c r="L348" s="182">
        <v>3539</v>
      </c>
      <c r="M348" s="182">
        <v>0</v>
      </c>
      <c r="N348" s="182">
        <v>0</v>
      </c>
      <c r="O348" s="182">
        <v>3539</v>
      </c>
      <c r="P348" s="182">
        <f t="shared" si="7"/>
        <v>0</v>
      </c>
    </row>
    <row r="349" spans="1:16" ht="9.9" customHeight="1" x14ac:dyDescent="0.3">
      <c r="A349" s="203" t="s">
        <v>885</v>
      </c>
      <c r="B349" s="291" t="s">
        <v>336</v>
      </c>
      <c r="C349" s="292"/>
      <c r="D349" s="292"/>
      <c r="E349" s="292"/>
      <c r="F349" s="292"/>
      <c r="G349" s="295" t="s">
        <v>886</v>
      </c>
      <c r="H349" s="296"/>
      <c r="I349" s="296"/>
      <c r="J349" s="296"/>
      <c r="K349" s="296"/>
      <c r="L349" s="182">
        <v>12205</v>
      </c>
      <c r="M349" s="182">
        <v>2450</v>
      </c>
      <c r="N349" s="182">
        <v>0</v>
      </c>
      <c r="O349" s="182">
        <v>14655</v>
      </c>
      <c r="P349" s="182">
        <f t="shared" si="7"/>
        <v>2450</v>
      </c>
    </row>
    <row r="350" spans="1:16" ht="9.9" customHeight="1" x14ac:dyDescent="0.3">
      <c r="A350" s="203" t="s">
        <v>887</v>
      </c>
      <c r="B350" s="291" t="s">
        <v>336</v>
      </c>
      <c r="C350" s="292"/>
      <c r="D350" s="292"/>
      <c r="E350" s="292"/>
      <c r="F350" s="292"/>
      <c r="G350" s="295" t="s">
        <v>888</v>
      </c>
      <c r="H350" s="296"/>
      <c r="I350" s="296"/>
      <c r="J350" s="296"/>
      <c r="K350" s="296"/>
      <c r="L350" s="182">
        <v>465.98</v>
      </c>
      <c r="M350" s="182">
        <v>217.75</v>
      </c>
      <c r="N350" s="182">
        <v>0</v>
      </c>
      <c r="O350" s="182">
        <v>683.73</v>
      </c>
      <c r="P350" s="182">
        <f t="shared" si="7"/>
        <v>217.75</v>
      </c>
    </row>
    <row r="351" spans="1:16" ht="9.9" customHeight="1" x14ac:dyDescent="0.3">
      <c r="A351" s="116" t="s">
        <v>336</v>
      </c>
      <c r="B351" s="291" t="s">
        <v>336</v>
      </c>
      <c r="C351" s="292"/>
      <c r="D351" s="292"/>
      <c r="E351" s="292"/>
      <c r="F351" s="292"/>
      <c r="G351" s="117" t="s">
        <v>336</v>
      </c>
      <c r="H351" s="118"/>
      <c r="I351" s="118"/>
      <c r="J351" s="118"/>
      <c r="K351" s="118"/>
      <c r="L351" s="183"/>
      <c r="M351" s="183"/>
      <c r="N351" s="183"/>
      <c r="O351" s="183"/>
      <c r="P351" s="183"/>
    </row>
    <row r="352" spans="1:16" ht="9.9" customHeight="1" x14ac:dyDescent="0.3">
      <c r="A352" s="204" t="s">
        <v>889</v>
      </c>
      <c r="B352" s="291" t="s">
        <v>336</v>
      </c>
      <c r="C352" s="292"/>
      <c r="D352" s="292"/>
      <c r="E352" s="292"/>
      <c r="F352" s="293" t="s">
        <v>890</v>
      </c>
      <c r="G352" s="294"/>
      <c r="H352" s="294"/>
      <c r="I352" s="294"/>
      <c r="J352" s="294"/>
      <c r="K352" s="294"/>
      <c r="L352" s="181">
        <v>28951.53</v>
      </c>
      <c r="M352" s="181">
        <v>2050</v>
      </c>
      <c r="N352" s="181">
        <v>0</v>
      </c>
      <c r="O352" s="181">
        <v>31001.53</v>
      </c>
      <c r="P352" s="181">
        <f>M352-N352</f>
        <v>2050</v>
      </c>
    </row>
    <row r="353" spans="1:16" ht="9.9" customHeight="1" x14ac:dyDescent="0.3">
      <c r="A353" s="203" t="s">
        <v>891</v>
      </c>
      <c r="B353" s="291" t="s">
        <v>336</v>
      </c>
      <c r="C353" s="292"/>
      <c r="D353" s="292"/>
      <c r="E353" s="292"/>
      <c r="F353" s="292"/>
      <c r="G353" s="295" t="s">
        <v>892</v>
      </c>
      <c r="H353" s="296"/>
      <c r="I353" s="296"/>
      <c r="J353" s="296"/>
      <c r="K353" s="296"/>
      <c r="L353" s="182">
        <v>28951.53</v>
      </c>
      <c r="M353" s="182">
        <v>2050</v>
      </c>
      <c r="N353" s="182">
        <v>0</v>
      </c>
      <c r="O353" s="182">
        <v>31001.53</v>
      </c>
      <c r="P353" s="182">
        <f>M353-N353</f>
        <v>2050</v>
      </c>
    </row>
    <row r="354" spans="1:16" ht="9.9" customHeight="1" x14ac:dyDescent="0.3">
      <c r="A354" s="116" t="s">
        <v>336</v>
      </c>
      <c r="B354" s="291" t="s">
        <v>336</v>
      </c>
      <c r="C354" s="292"/>
      <c r="D354" s="292"/>
      <c r="E354" s="292"/>
      <c r="F354" s="292"/>
      <c r="G354" s="117" t="s">
        <v>336</v>
      </c>
      <c r="H354" s="118"/>
      <c r="I354" s="118"/>
      <c r="J354" s="118"/>
      <c r="K354" s="118"/>
      <c r="L354" s="183"/>
      <c r="M354" s="183"/>
      <c r="N354" s="183"/>
      <c r="O354" s="183"/>
      <c r="P354" s="183"/>
    </row>
    <row r="355" spans="1:16" ht="9.9" customHeight="1" x14ac:dyDescent="0.3">
      <c r="A355" s="204" t="s">
        <v>893</v>
      </c>
      <c r="B355" s="291" t="s">
        <v>336</v>
      </c>
      <c r="C355" s="292"/>
      <c r="D355" s="292"/>
      <c r="E355" s="292"/>
      <c r="F355" s="293" t="s">
        <v>894</v>
      </c>
      <c r="G355" s="294"/>
      <c r="H355" s="294"/>
      <c r="I355" s="294"/>
      <c r="J355" s="294"/>
      <c r="K355" s="294"/>
      <c r="L355" s="181">
        <v>33359.58</v>
      </c>
      <c r="M355" s="181">
        <v>3448.62</v>
      </c>
      <c r="N355" s="181">
        <v>0</v>
      </c>
      <c r="O355" s="181">
        <v>36808.199999999997</v>
      </c>
      <c r="P355" s="181">
        <f>M355-N355</f>
        <v>3448.62</v>
      </c>
    </row>
    <row r="356" spans="1:16" ht="9.9" customHeight="1" x14ac:dyDescent="0.3">
      <c r="A356" s="203" t="s">
        <v>895</v>
      </c>
      <c r="B356" s="291" t="s">
        <v>336</v>
      </c>
      <c r="C356" s="292"/>
      <c r="D356" s="292"/>
      <c r="E356" s="292"/>
      <c r="F356" s="292"/>
      <c r="G356" s="295" t="s">
        <v>896</v>
      </c>
      <c r="H356" s="296"/>
      <c r="I356" s="296"/>
      <c r="J356" s="296"/>
      <c r="K356" s="296"/>
      <c r="L356" s="182">
        <v>33359.58</v>
      </c>
      <c r="M356" s="182">
        <v>3448.62</v>
      </c>
      <c r="N356" s="182">
        <v>0</v>
      </c>
      <c r="O356" s="182">
        <v>36808.199999999997</v>
      </c>
      <c r="P356" s="182">
        <f>M356-N356</f>
        <v>3448.62</v>
      </c>
    </row>
    <row r="357" spans="1:16" ht="9.9" customHeight="1" x14ac:dyDescent="0.3">
      <c r="A357" s="116" t="s">
        <v>336</v>
      </c>
      <c r="B357" s="291" t="s">
        <v>336</v>
      </c>
      <c r="C357" s="292"/>
      <c r="D357" s="292"/>
      <c r="E357" s="292"/>
      <c r="F357" s="292"/>
      <c r="G357" s="117" t="s">
        <v>336</v>
      </c>
      <c r="H357" s="118"/>
      <c r="I357" s="118"/>
      <c r="J357" s="118"/>
      <c r="K357" s="118"/>
      <c r="L357" s="183"/>
      <c r="M357" s="183"/>
      <c r="N357" s="183"/>
      <c r="O357" s="183"/>
      <c r="P357" s="183"/>
    </row>
    <row r="358" spans="1:16" ht="9.9" customHeight="1" x14ac:dyDescent="0.3">
      <c r="A358" s="204" t="s">
        <v>897</v>
      </c>
      <c r="B358" s="291" t="s">
        <v>336</v>
      </c>
      <c r="C358" s="292"/>
      <c r="D358" s="292"/>
      <c r="E358" s="292"/>
      <c r="F358" s="293" t="s">
        <v>898</v>
      </c>
      <c r="G358" s="294"/>
      <c r="H358" s="294"/>
      <c r="I358" s="294"/>
      <c r="J358" s="294"/>
      <c r="K358" s="294"/>
      <c r="L358" s="181">
        <v>1200</v>
      </c>
      <c r="M358" s="181">
        <v>0</v>
      </c>
      <c r="N358" s="181">
        <v>0</v>
      </c>
      <c r="O358" s="181">
        <v>1200</v>
      </c>
      <c r="P358" s="181">
        <f>M358-N358</f>
        <v>0</v>
      </c>
    </row>
    <row r="359" spans="1:16" ht="9.9" customHeight="1" x14ac:dyDescent="0.3">
      <c r="A359" s="203" t="s">
        <v>899</v>
      </c>
      <c r="B359" s="291" t="s">
        <v>336</v>
      </c>
      <c r="C359" s="292"/>
      <c r="D359" s="292"/>
      <c r="E359" s="292"/>
      <c r="F359" s="292"/>
      <c r="G359" s="295" t="s">
        <v>845</v>
      </c>
      <c r="H359" s="296"/>
      <c r="I359" s="296"/>
      <c r="J359" s="296"/>
      <c r="K359" s="296"/>
      <c r="L359" s="182">
        <v>1200</v>
      </c>
      <c r="M359" s="182">
        <v>0</v>
      </c>
      <c r="N359" s="182">
        <v>0</v>
      </c>
      <c r="O359" s="182">
        <v>1200</v>
      </c>
      <c r="P359" s="182">
        <f>M359-N359</f>
        <v>0</v>
      </c>
    </row>
    <row r="360" spans="1:16" ht="9.9" customHeight="1" x14ac:dyDescent="0.3">
      <c r="A360" s="116" t="s">
        <v>336</v>
      </c>
      <c r="B360" s="291" t="s">
        <v>336</v>
      </c>
      <c r="C360" s="292"/>
      <c r="D360" s="292"/>
      <c r="E360" s="292"/>
      <c r="F360" s="292"/>
      <c r="G360" s="117" t="s">
        <v>336</v>
      </c>
      <c r="H360" s="118"/>
      <c r="I360" s="118"/>
      <c r="J360" s="118"/>
      <c r="K360" s="118"/>
      <c r="L360" s="183"/>
      <c r="M360" s="183"/>
      <c r="N360" s="183"/>
      <c r="O360" s="183"/>
      <c r="P360" s="183"/>
    </row>
    <row r="361" spans="1:16" ht="9.9" customHeight="1" x14ac:dyDescent="0.3">
      <c r="A361" s="204" t="s">
        <v>900</v>
      </c>
      <c r="B361" s="291" t="s">
        <v>336</v>
      </c>
      <c r="C361" s="292"/>
      <c r="D361" s="292"/>
      <c r="E361" s="292"/>
      <c r="F361" s="293" t="s">
        <v>859</v>
      </c>
      <c r="G361" s="294"/>
      <c r="H361" s="294"/>
      <c r="I361" s="294"/>
      <c r="J361" s="294"/>
      <c r="K361" s="294"/>
      <c r="L361" s="181">
        <v>26292.75</v>
      </c>
      <c r="M361" s="181">
        <v>0</v>
      </c>
      <c r="N361" s="181">
        <v>0</v>
      </c>
      <c r="O361" s="181">
        <v>26292.75</v>
      </c>
      <c r="P361" s="181">
        <f>M361-N361</f>
        <v>0</v>
      </c>
    </row>
    <row r="362" spans="1:16" ht="9.9" customHeight="1" x14ac:dyDescent="0.3">
      <c r="A362" s="203" t="s">
        <v>901</v>
      </c>
      <c r="B362" s="291" t="s">
        <v>336</v>
      </c>
      <c r="C362" s="292"/>
      <c r="D362" s="292"/>
      <c r="E362" s="292"/>
      <c r="F362" s="292"/>
      <c r="G362" s="295" t="s">
        <v>902</v>
      </c>
      <c r="H362" s="296"/>
      <c r="I362" s="296"/>
      <c r="J362" s="296"/>
      <c r="K362" s="296"/>
      <c r="L362" s="182">
        <v>26292.75</v>
      </c>
      <c r="M362" s="182">
        <v>0</v>
      </c>
      <c r="N362" s="182">
        <v>0</v>
      </c>
      <c r="O362" s="182">
        <v>26292.75</v>
      </c>
      <c r="P362" s="182">
        <f>M362-N362</f>
        <v>0</v>
      </c>
    </row>
    <row r="363" spans="1:16" ht="9.9" customHeight="1" x14ac:dyDescent="0.3">
      <c r="A363" s="116" t="s">
        <v>336</v>
      </c>
      <c r="B363" s="291" t="s">
        <v>336</v>
      </c>
      <c r="C363" s="292"/>
      <c r="D363" s="292"/>
      <c r="E363" s="292"/>
      <c r="F363" s="292"/>
      <c r="G363" s="117" t="s">
        <v>336</v>
      </c>
      <c r="H363" s="118"/>
      <c r="I363" s="118"/>
      <c r="J363" s="118"/>
      <c r="K363" s="118"/>
      <c r="L363" s="183"/>
      <c r="M363" s="183"/>
      <c r="N363" s="183"/>
      <c r="O363" s="183"/>
      <c r="P363" s="183"/>
    </row>
    <row r="364" spans="1:16" ht="9.9" customHeight="1" x14ac:dyDescent="0.3">
      <c r="A364" s="204" t="s">
        <v>903</v>
      </c>
      <c r="B364" s="202" t="s">
        <v>336</v>
      </c>
      <c r="C364" s="293" t="s">
        <v>904</v>
      </c>
      <c r="D364" s="294"/>
      <c r="E364" s="294"/>
      <c r="F364" s="294"/>
      <c r="G364" s="294"/>
      <c r="H364" s="294"/>
      <c r="I364" s="294"/>
      <c r="J364" s="294"/>
      <c r="K364" s="294"/>
      <c r="L364" s="181">
        <v>241.9</v>
      </c>
      <c r="M364" s="181">
        <v>0</v>
      </c>
      <c r="N364" s="181">
        <v>0</v>
      </c>
      <c r="O364" s="181">
        <v>241.9</v>
      </c>
      <c r="P364" s="181">
        <f>M364-N364</f>
        <v>0</v>
      </c>
    </row>
    <row r="365" spans="1:16" ht="9.9" customHeight="1" x14ac:dyDescent="0.3">
      <c r="A365" s="204" t="s">
        <v>905</v>
      </c>
      <c r="B365" s="291" t="s">
        <v>336</v>
      </c>
      <c r="C365" s="292"/>
      <c r="D365" s="293" t="s">
        <v>904</v>
      </c>
      <c r="E365" s="294"/>
      <c r="F365" s="294"/>
      <c r="G365" s="294"/>
      <c r="H365" s="294"/>
      <c r="I365" s="294"/>
      <c r="J365" s="294"/>
      <c r="K365" s="294"/>
      <c r="L365" s="181">
        <v>241.9</v>
      </c>
      <c r="M365" s="181">
        <v>0</v>
      </c>
      <c r="N365" s="181">
        <v>0</v>
      </c>
      <c r="O365" s="181">
        <v>241.9</v>
      </c>
      <c r="P365" s="181">
        <f>M365-N365</f>
        <v>0</v>
      </c>
    </row>
    <row r="366" spans="1:16" ht="9.9" customHeight="1" x14ac:dyDescent="0.3">
      <c r="A366" s="204" t="s">
        <v>906</v>
      </c>
      <c r="B366" s="291" t="s">
        <v>336</v>
      </c>
      <c r="C366" s="292"/>
      <c r="D366" s="292"/>
      <c r="E366" s="293" t="s">
        <v>904</v>
      </c>
      <c r="F366" s="294"/>
      <c r="G366" s="294"/>
      <c r="H366" s="294"/>
      <c r="I366" s="294"/>
      <c r="J366" s="294"/>
      <c r="K366" s="294"/>
      <c r="L366" s="181">
        <v>241.9</v>
      </c>
      <c r="M366" s="181">
        <v>0</v>
      </c>
      <c r="N366" s="181">
        <v>0</v>
      </c>
      <c r="O366" s="181">
        <v>241.9</v>
      </c>
      <c r="P366" s="181">
        <f>M366-N366</f>
        <v>0</v>
      </c>
    </row>
    <row r="367" spans="1:16" ht="9.9" customHeight="1" x14ac:dyDescent="0.3">
      <c r="A367" s="204" t="s">
        <v>907</v>
      </c>
      <c r="B367" s="291" t="s">
        <v>336</v>
      </c>
      <c r="C367" s="292"/>
      <c r="D367" s="292"/>
      <c r="E367" s="292"/>
      <c r="F367" s="293" t="s">
        <v>859</v>
      </c>
      <c r="G367" s="294"/>
      <c r="H367" s="294"/>
      <c r="I367" s="294"/>
      <c r="J367" s="294"/>
      <c r="K367" s="294"/>
      <c r="L367" s="181">
        <v>241.9</v>
      </c>
      <c r="M367" s="181">
        <v>0</v>
      </c>
      <c r="N367" s="181">
        <v>0</v>
      </c>
      <c r="O367" s="181">
        <v>241.9</v>
      </c>
      <c r="P367" s="181">
        <f>M367-N367</f>
        <v>0</v>
      </c>
    </row>
    <row r="368" spans="1:16" ht="9.9" customHeight="1" x14ac:dyDescent="0.3">
      <c r="A368" s="203" t="s">
        <v>908</v>
      </c>
      <c r="B368" s="291" t="s">
        <v>336</v>
      </c>
      <c r="C368" s="292"/>
      <c r="D368" s="292"/>
      <c r="E368" s="292"/>
      <c r="F368" s="292"/>
      <c r="G368" s="295" t="s">
        <v>909</v>
      </c>
      <c r="H368" s="296"/>
      <c r="I368" s="296"/>
      <c r="J368" s="296"/>
      <c r="K368" s="296"/>
      <c r="L368" s="182">
        <v>241.9</v>
      </c>
      <c r="M368" s="182">
        <v>0</v>
      </c>
      <c r="N368" s="182">
        <v>0</v>
      </c>
      <c r="O368" s="182">
        <v>241.9</v>
      </c>
      <c r="P368" s="182">
        <f>M368-N368</f>
        <v>0</v>
      </c>
    </row>
    <row r="369" spans="1:16" ht="9.9" customHeight="1" x14ac:dyDescent="0.3">
      <c r="A369" s="116" t="s">
        <v>336</v>
      </c>
      <c r="B369" s="291" t="s">
        <v>336</v>
      </c>
      <c r="C369" s="292"/>
      <c r="D369" s="292"/>
      <c r="E369" s="292"/>
      <c r="F369" s="292"/>
      <c r="G369" s="117" t="s">
        <v>336</v>
      </c>
      <c r="H369" s="118"/>
      <c r="I369" s="118"/>
      <c r="J369" s="118"/>
      <c r="K369" s="118"/>
      <c r="L369" s="183"/>
      <c r="M369" s="183"/>
      <c r="N369" s="183"/>
      <c r="O369" s="183"/>
      <c r="P369" s="183"/>
    </row>
    <row r="370" spans="1:16" ht="9.9" customHeight="1" x14ac:dyDescent="0.3">
      <c r="A370" s="204" t="s">
        <v>910</v>
      </c>
      <c r="B370" s="202" t="s">
        <v>336</v>
      </c>
      <c r="C370" s="293" t="s">
        <v>911</v>
      </c>
      <c r="D370" s="294"/>
      <c r="E370" s="294"/>
      <c r="F370" s="294"/>
      <c r="G370" s="294"/>
      <c r="H370" s="294"/>
      <c r="I370" s="294"/>
      <c r="J370" s="294"/>
      <c r="K370" s="294"/>
      <c r="L370" s="181">
        <v>334244.19</v>
      </c>
      <c r="M370" s="181">
        <v>25810.46</v>
      </c>
      <c r="N370" s="181">
        <v>0</v>
      </c>
      <c r="O370" s="181">
        <v>360054.65</v>
      </c>
      <c r="P370" s="181">
        <f t="shared" ref="P370:P375" si="8">M370-N370</f>
        <v>25810.46</v>
      </c>
    </row>
    <row r="371" spans="1:16" ht="9.9" customHeight="1" x14ac:dyDescent="0.3">
      <c r="A371" s="204" t="s">
        <v>912</v>
      </c>
      <c r="B371" s="291" t="s">
        <v>336</v>
      </c>
      <c r="C371" s="292"/>
      <c r="D371" s="293" t="s">
        <v>911</v>
      </c>
      <c r="E371" s="294"/>
      <c r="F371" s="294"/>
      <c r="G371" s="294"/>
      <c r="H371" s="294"/>
      <c r="I371" s="294"/>
      <c r="J371" s="294"/>
      <c r="K371" s="294"/>
      <c r="L371" s="181">
        <v>334244.19</v>
      </c>
      <c r="M371" s="181">
        <v>25810.46</v>
      </c>
      <c r="N371" s="181">
        <v>0</v>
      </c>
      <c r="O371" s="181">
        <v>360054.65</v>
      </c>
      <c r="P371" s="181">
        <f t="shared" si="8"/>
        <v>25810.46</v>
      </c>
    </row>
    <row r="372" spans="1:16" ht="9.9" customHeight="1" x14ac:dyDescent="0.3">
      <c r="A372" s="204" t="s">
        <v>913</v>
      </c>
      <c r="B372" s="291" t="s">
        <v>336</v>
      </c>
      <c r="C372" s="292"/>
      <c r="D372" s="292"/>
      <c r="E372" s="293" t="s">
        <v>911</v>
      </c>
      <c r="F372" s="294"/>
      <c r="G372" s="294"/>
      <c r="H372" s="294"/>
      <c r="I372" s="294"/>
      <c r="J372" s="294"/>
      <c r="K372" s="294"/>
      <c r="L372" s="181">
        <v>334244.19</v>
      </c>
      <c r="M372" s="181">
        <v>25810.46</v>
      </c>
      <c r="N372" s="181">
        <v>0</v>
      </c>
      <c r="O372" s="181">
        <v>360054.65</v>
      </c>
      <c r="P372" s="181">
        <f t="shared" si="8"/>
        <v>25810.46</v>
      </c>
    </row>
    <row r="373" spans="1:16" ht="9.9" customHeight="1" x14ac:dyDescent="0.3">
      <c r="A373" s="204" t="s">
        <v>914</v>
      </c>
      <c r="B373" s="291" t="s">
        <v>336</v>
      </c>
      <c r="C373" s="292"/>
      <c r="D373" s="292"/>
      <c r="E373" s="292"/>
      <c r="F373" s="293" t="s">
        <v>898</v>
      </c>
      <c r="G373" s="294"/>
      <c r="H373" s="294"/>
      <c r="I373" s="294"/>
      <c r="J373" s="294"/>
      <c r="K373" s="294"/>
      <c r="L373" s="181">
        <v>31049.200000000001</v>
      </c>
      <c r="M373" s="181">
        <v>1428.56</v>
      </c>
      <c r="N373" s="181">
        <v>0</v>
      </c>
      <c r="O373" s="181">
        <v>32477.759999999998</v>
      </c>
      <c r="P373" s="181">
        <f t="shared" si="8"/>
        <v>1428.56</v>
      </c>
    </row>
    <row r="374" spans="1:16" ht="9.9" customHeight="1" x14ac:dyDescent="0.3">
      <c r="A374" s="203" t="s">
        <v>915</v>
      </c>
      <c r="B374" s="291" t="s">
        <v>336</v>
      </c>
      <c r="C374" s="292"/>
      <c r="D374" s="292"/>
      <c r="E374" s="292"/>
      <c r="F374" s="292"/>
      <c r="G374" s="295" t="s">
        <v>916</v>
      </c>
      <c r="H374" s="296"/>
      <c r="I374" s="296"/>
      <c r="J374" s="296"/>
      <c r="K374" s="296"/>
      <c r="L374" s="182">
        <v>295.2</v>
      </c>
      <c r="M374" s="182">
        <v>0</v>
      </c>
      <c r="N374" s="182">
        <v>0</v>
      </c>
      <c r="O374" s="182">
        <v>295.2</v>
      </c>
      <c r="P374" s="182">
        <f t="shared" si="8"/>
        <v>0</v>
      </c>
    </row>
    <row r="375" spans="1:16" ht="9.9" customHeight="1" x14ac:dyDescent="0.3">
      <c r="A375" s="203" t="s">
        <v>917</v>
      </c>
      <c r="B375" s="291" t="s">
        <v>336</v>
      </c>
      <c r="C375" s="292"/>
      <c r="D375" s="292"/>
      <c r="E375" s="292"/>
      <c r="F375" s="292"/>
      <c r="G375" s="295" t="s">
        <v>902</v>
      </c>
      <c r="H375" s="296"/>
      <c r="I375" s="296"/>
      <c r="J375" s="296"/>
      <c r="K375" s="296"/>
      <c r="L375" s="182">
        <v>30754</v>
      </c>
      <c r="M375" s="182">
        <v>1428.56</v>
      </c>
      <c r="N375" s="182">
        <v>0</v>
      </c>
      <c r="O375" s="182">
        <v>32182.560000000001</v>
      </c>
      <c r="P375" s="182">
        <f t="shared" si="8"/>
        <v>1428.56</v>
      </c>
    </row>
    <row r="376" spans="1:16" ht="9.9" customHeight="1" x14ac:dyDescent="0.3">
      <c r="A376" s="116" t="s">
        <v>336</v>
      </c>
      <c r="B376" s="291" t="s">
        <v>336</v>
      </c>
      <c r="C376" s="292"/>
      <c r="D376" s="292"/>
      <c r="E376" s="292"/>
      <c r="F376" s="292"/>
      <c r="G376" s="117" t="s">
        <v>336</v>
      </c>
      <c r="H376" s="118"/>
      <c r="I376" s="118"/>
      <c r="J376" s="118"/>
      <c r="K376" s="118"/>
      <c r="L376" s="183"/>
      <c r="M376" s="183"/>
      <c r="N376" s="183"/>
      <c r="O376" s="183"/>
      <c r="P376" s="183"/>
    </row>
    <row r="377" spans="1:16" ht="9.9" customHeight="1" x14ac:dyDescent="0.3">
      <c r="A377" s="204" t="s">
        <v>918</v>
      </c>
      <c r="B377" s="291" t="s">
        <v>336</v>
      </c>
      <c r="C377" s="292"/>
      <c r="D377" s="292"/>
      <c r="E377" s="292"/>
      <c r="F377" s="293" t="s">
        <v>919</v>
      </c>
      <c r="G377" s="294"/>
      <c r="H377" s="294"/>
      <c r="I377" s="294"/>
      <c r="J377" s="294"/>
      <c r="K377" s="294"/>
      <c r="L377" s="181">
        <v>2046</v>
      </c>
      <c r="M377" s="181">
        <v>0</v>
      </c>
      <c r="N377" s="181">
        <v>0</v>
      </c>
      <c r="O377" s="181">
        <v>2046</v>
      </c>
      <c r="P377" s="181">
        <f>M377-N377</f>
        <v>0</v>
      </c>
    </row>
    <row r="378" spans="1:16" ht="9.9" customHeight="1" x14ac:dyDescent="0.3">
      <c r="A378" s="203" t="s">
        <v>920</v>
      </c>
      <c r="B378" s="291" t="s">
        <v>336</v>
      </c>
      <c r="C378" s="292"/>
      <c r="D378" s="292"/>
      <c r="E378" s="292"/>
      <c r="F378" s="292"/>
      <c r="G378" s="295" t="s">
        <v>919</v>
      </c>
      <c r="H378" s="296"/>
      <c r="I378" s="296"/>
      <c r="J378" s="296"/>
      <c r="K378" s="296"/>
      <c r="L378" s="182">
        <v>2046</v>
      </c>
      <c r="M378" s="182">
        <v>0</v>
      </c>
      <c r="N378" s="182">
        <v>0</v>
      </c>
      <c r="O378" s="182">
        <v>2046</v>
      </c>
      <c r="P378" s="182">
        <f>M378-N378</f>
        <v>0</v>
      </c>
    </row>
    <row r="379" spans="1:16" ht="9.9" customHeight="1" x14ac:dyDescent="0.3">
      <c r="A379" s="116" t="s">
        <v>336</v>
      </c>
      <c r="B379" s="291" t="s">
        <v>336</v>
      </c>
      <c r="C379" s="292"/>
      <c r="D379" s="292"/>
      <c r="E379" s="292"/>
      <c r="F379" s="292"/>
      <c r="G379" s="117" t="s">
        <v>336</v>
      </c>
      <c r="H379" s="118"/>
      <c r="I379" s="118"/>
      <c r="J379" s="118"/>
      <c r="K379" s="118"/>
      <c r="L379" s="183"/>
      <c r="M379" s="183"/>
      <c r="N379" s="183"/>
      <c r="O379" s="183"/>
      <c r="P379" s="183"/>
    </row>
    <row r="380" spans="1:16" ht="9.9" customHeight="1" x14ac:dyDescent="0.3">
      <c r="A380" s="204" t="s">
        <v>921</v>
      </c>
      <c r="B380" s="291" t="s">
        <v>336</v>
      </c>
      <c r="C380" s="292"/>
      <c r="D380" s="292"/>
      <c r="E380" s="292"/>
      <c r="F380" s="293" t="s">
        <v>922</v>
      </c>
      <c r="G380" s="294"/>
      <c r="H380" s="294"/>
      <c r="I380" s="294"/>
      <c r="J380" s="294"/>
      <c r="K380" s="294"/>
      <c r="L380" s="181">
        <v>291744.36</v>
      </c>
      <c r="M380" s="181">
        <v>24381.9</v>
      </c>
      <c r="N380" s="181">
        <v>0</v>
      </c>
      <c r="O380" s="181">
        <v>316126.26</v>
      </c>
      <c r="P380" s="181">
        <f>M380-N380</f>
        <v>24381.9</v>
      </c>
    </row>
    <row r="381" spans="1:16" ht="9.9" customHeight="1" x14ac:dyDescent="0.3">
      <c r="A381" s="203" t="s">
        <v>923</v>
      </c>
      <c r="B381" s="291" t="s">
        <v>336</v>
      </c>
      <c r="C381" s="292"/>
      <c r="D381" s="292"/>
      <c r="E381" s="292"/>
      <c r="F381" s="292"/>
      <c r="G381" s="295" t="s">
        <v>924</v>
      </c>
      <c r="H381" s="296"/>
      <c r="I381" s="296"/>
      <c r="J381" s="296"/>
      <c r="K381" s="296"/>
      <c r="L381" s="182">
        <v>265543.65000000002</v>
      </c>
      <c r="M381" s="182">
        <v>22490.46</v>
      </c>
      <c r="N381" s="182">
        <v>0</v>
      </c>
      <c r="O381" s="182">
        <v>288034.11</v>
      </c>
      <c r="P381" s="182">
        <f>M381-N381</f>
        <v>22490.46</v>
      </c>
    </row>
    <row r="382" spans="1:16" ht="9.9" customHeight="1" x14ac:dyDescent="0.3">
      <c r="A382" s="203" t="s">
        <v>925</v>
      </c>
      <c r="B382" s="291" t="s">
        <v>336</v>
      </c>
      <c r="C382" s="292"/>
      <c r="D382" s="292"/>
      <c r="E382" s="292"/>
      <c r="F382" s="292"/>
      <c r="G382" s="295" t="s">
        <v>869</v>
      </c>
      <c r="H382" s="296"/>
      <c r="I382" s="296"/>
      <c r="J382" s="296"/>
      <c r="K382" s="296"/>
      <c r="L382" s="182">
        <v>25208.91</v>
      </c>
      <c r="M382" s="182">
        <v>1098.94</v>
      </c>
      <c r="N382" s="182">
        <v>0</v>
      </c>
      <c r="O382" s="182">
        <v>26307.85</v>
      </c>
      <c r="P382" s="182">
        <f>M382-N382</f>
        <v>1098.94</v>
      </c>
    </row>
    <row r="383" spans="1:16" ht="9.9" customHeight="1" x14ac:dyDescent="0.3">
      <c r="A383" s="203" t="s">
        <v>926</v>
      </c>
      <c r="B383" s="291" t="s">
        <v>336</v>
      </c>
      <c r="C383" s="292"/>
      <c r="D383" s="292"/>
      <c r="E383" s="292"/>
      <c r="F383" s="292"/>
      <c r="G383" s="295" t="s">
        <v>909</v>
      </c>
      <c r="H383" s="296"/>
      <c r="I383" s="296"/>
      <c r="J383" s="296"/>
      <c r="K383" s="296"/>
      <c r="L383" s="182">
        <v>942</v>
      </c>
      <c r="M383" s="182">
        <v>792.5</v>
      </c>
      <c r="N383" s="182">
        <v>0</v>
      </c>
      <c r="O383" s="182">
        <v>1734.5</v>
      </c>
      <c r="P383" s="182">
        <f>M383-N383</f>
        <v>792.5</v>
      </c>
    </row>
    <row r="384" spans="1:16" ht="9.9" customHeight="1" x14ac:dyDescent="0.3">
      <c r="A384" s="203" t="s">
        <v>927</v>
      </c>
      <c r="B384" s="291" t="s">
        <v>336</v>
      </c>
      <c r="C384" s="292"/>
      <c r="D384" s="292"/>
      <c r="E384" s="292"/>
      <c r="F384" s="292"/>
      <c r="G384" s="295" t="s">
        <v>861</v>
      </c>
      <c r="H384" s="296"/>
      <c r="I384" s="296"/>
      <c r="J384" s="296"/>
      <c r="K384" s="296"/>
      <c r="L384" s="182">
        <v>49.8</v>
      </c>
      <c r="M384" s="182">
        <v>0</v>
      </c>
      <c r="N384" s="182">
        <v>0</v>
      </c>
      <c r="O384" s="182">
        <v>49.8</v>
      </c>
      <c r="P384" s="182">
        <f>M384-N384</f>
        <v>0</v>
      </c>
    </row>
    <row r="385" spans="1:16" ht="9.9" customHeight="1" x14ac:dyDescent="0.3">
      <c r="A385" s="116" t="s">
        <v>336</v>
      </c>
      <c r="B385" s="291" t="s">
        <v>336</v>
      </c>
      <c r="C385" s="292"/>
      <c r="D385" s="292"/>
      <c r="E385" s="292"/>
      <c r="F385" s="292"/>
      <c r="G385" s="117" t="s">
        <v>336</v>
      </c>
      <c r="H385" s="118"/>
      <c r="I385" s="118"/>
      <c r="J385" s="118"/>
      <c r="K385" s="118"/>
      <c r="L385" s="183"/>
      <c r="M385" s="183"/>
      <c r="N385" s="183"/>
      <c r="O385" s="183"/>
      <c r="P385" s="183"/>
    </row>
    <row r="386" spans="1:16" ht="9.9" customHeight="1" x14ac:dyDescent="0.3">
      <c r="A386" s="204" t="s">
        <v>928</v>
      </c>
      <c r="B386" s="291" t="s">
        <v>336</v>
      </c>
      <c r="C386" s="292"/>
      <c r="D386" s="292"/>
      <c r="E386" s="292"/>
      <c r="F386" s="293" t="s">
        <v>929</v>
      </c>
      <c r="G386" s="294"/>
      <c r="H386" s="294"/>
      <c r="I386" s="294"/>
      <c r="J386" s="294"/>
      <c r="K386" s="294"/>
      <c r="L386" s="181">
        <v>9404.6299999999992</v>
      </c>
      <c r="M386" s="181">
        <v>0</v>
      </c>
      <c r="N386" s="181">
        <v>0</v>
      </c>
      <c r="O386" s="181">
        <v>9404.6299999999992</v>
      </c>
      <c r="P386" s="181">
        <f>M386-N386</f>
        <v>0</v>
      </c>
    </row>
    <row r="387" spans="1:16" ht="9.9" customHeight="1" x14ac:dyDescent="0.3">
      <c r="A387" s="203" t="s">
        <v>930</v>
      </c>
      <c r="B387" s="291" t="s">
        <v>336</v>
      </c>
      <c r="C387" s="292"/>
      <c r="D387" s="292"/>
      <c r="E387" s="292"/>
      <c r="F387" s="292"/>
      <c r="G387" s="295" t="s">
        <v>929</v>
      </c>
      <c r="H387" s="296"/>
      <c r="I387" s="296"/>
      <c r="J387" s="296"/>
      <c r="K387" s="296"/>
      <c r="L387" s="182">
        <v>9404.6299999999992</v>
      </c>
      <c r="M387" s="182">
        <v>0</v>
      </c>
      <c r="N387" s="182">
        <v>0</v>
      </c>
      <c r="O387" s="182">
        <v>9404.6299999999992</v>
      </c>
      <c r="P387" s="182">
        <f>M387-N387</f>
        <v>0</v>
      </c>
    </row>
    <row r="388" spans="1:16" ht="9.9" customHeight="1" x14ac:dyDescent="0.3">
      <c r="A388" s="116" t="s">
        <v>336</v>
      </c>
      <c r="B388" s="291" t="s">
        <v>336</v>
      </c>
      <c r="C388" s="292"/>
      <c r="D388" s="292"/>
      <c r="E388" s="292"/>
      <c r="F388" s="292"/>
      <c r="G388" s="117" t="s">
        <v>336</v>
      </c>
      <c r="H388" s="118"/>
      <c r="I388" s="118"/>
      <c r="J388" s="118"/>
      <c r="K388" s="118"/>
      <c r="L388" s="183"/>
      <c r="M388" s="183"/>
      <c r="N388" s="183"/>
      <c r="O388" s="183"/>
      <c r="P388" s="183"/>
    </row>
    <row r="389" spans="1:16" ht="9.9" customHeight="1" x14ac:dyDescent="0.3">
      <c r="A389" s="204" t="s">
        <v>931</v>
      </c>
      <c r="B389" s="202" t="s">
        <v>336</v>
      </c>
      <c r="C389" s="293" t="s">
        <v>932</v>
      </c>
      <c r="D389" s="294"/>
      <c r="E389" s="294"/>
      <c r="F389" s="294"/>
      <c r="G389" s="294"/>
      <c r="H389" s="294"/>
      <c r="I389" s="294"/>
      <c r="J389" s="294"/>
      <c r="K389" s="294"/>
      <c r="L389" s="181">
        <v>39302.42</v>
      </c>
      <c r="M389" s="181">
        <v>6139.07</v>
      </c>
      <c r="N389" s="181">
        <v>0</v>
      </c>
      <c r="O389" s="181">
        <v>45441.49</v>
      </c>
      <c r="P389" s="181">
        <f>M389-N389</f>
        <v>6139.07</v>
      </c>
    </row>
    <row r="390" spans="1:16" ht="9.9" customHeight="1" x14ac:dyDescent="0.3">
      <c r="A390" s="204" t="s">
        <v>933</v>
      </c>
      <c r="B390" s="291" t="s">
        <v>336</v>
      </c>
      <c r="C390" s="292"/>
      <c r="D390" s="293" t="s">
        <v>932</v>
      </c>
      <c r="E390" s="294"/>
      <c r="F390" s="294"/>
      <c r="G390" s="294"/>
      <c r="H390" s="294"/>
      <c r="I390" s="294"/>
      <c r="J390" s="294"/>
      <c r="K390" s="294"/>
      <c r="L390" s="181">
        <v>39302.42</v>
      </c>
      <c r="M390" s="181">
        <v>6139.07</v>
      </c>
      <c r="N390" s="181">
        <v>0</v>
      </c>
      <c r="O390" s="181">
        <v>45441.49</v>
      </c>
      <c r="P390" s="181">
        <f>M390-N390</f>
        <v>6139.07</v>
      </c>
    </row>
    <row r="391" spans="1:16" ht="9.9" customHeight="1" x14ac:dyDescent="0.3">
      <c r="A391" s="204" t="s">
        <v>934</v>
      </c>
      <c r="B391" s="291" t="s">
        <v>336</v>
      </c>
      <c r="C391" s="292"/>
      <c r="D391" s="292"/>
      <c r="E391" s="293" t="s">
        <v>932</v>
      </c>
      <c r="F391" s="294"/>
      <c r="G391" s="294"/>
      <c r="H391" s="294"/>
      <c r="I391" s="294"/>
      <c r="J391" s="294"/>
      <c r="K391" s="294"/>
      <c r="L391" s="181">
        <v>39302.42</v>
      </c>
      <c r="M391" s="181">
        <v>6139.07</v>
      </c>
      <c r="N391" s="181">
        <v>0</v>
      </c>
      <c r="O391" s="181">
        <v>45441.49</v>
      </c>
      <c r="P391" s="181">
        <f>M391-N391</f>
        <v>6139.07</v>
      </c>
    </row>
    <row r="392" spans="1:16" ht="9.9" customHeight="1" x14ac:dyDescent="0.3">
      <c r="A392" s="204" t="s">
        <v>935</v>
      </c>
      <c r="B392" s="291" t="s">
        <v>336</v>
      </c>
      <c r="C392" s="292"/>
      <c r="D392" s="292"/>
      <c r="E392" s="292"/>
      <c r="F392" s="293" t="s">
        <v>936</v>
      </c>
      <c r="G392" s="294"/>
      <c r="H392" s="294"/>
      <c r="I392" s="294"/>
      <c r="J392" s="294"/>
      <c r="K392" s="294"/>
      <c r="L392" s="181">
        <v>9719.42</v>
      </c>
      <c r="M392" s="181">
        <v>2019</v>
      </c>
      <c r="N392" s="181">
        <v>0</v>
      </c>
      <c r="O392" s="181">
        <v>11738.42</v>
      </c>
      <c r="P392" s="181">
        <f>M392-N392</f>
        <v>2019</v>
      </c>
    </row>
    <row r="393" spans="1:16" ht="9.9" customHeight="1" x14ac:dyDescent="0.3">
      <c r="A393" s="203" t="s">
        <v>937</v>
      </c>
      <c r="B393" s="291" t="s">
        <v>336</v>
      </c>
      <c r="C393" s="292"/>
      <c r="D393" s="292"/>
      <c r="E393" s="292"/>
      <c r="F393" s="292"/>
      <c r="G393" s="295" t="s">
        <v>938</v>
      </c>
      <c r="H393" s="296"/>
      <c r="I393" s="296"/>
      <c r="J393" s="296"/>
      <c r="K393" s="296"/>
      <c r="L393" s="182">
        <v>9719.42</v>
      </c>
      <c r="M393" s="182">
        <v>2019</v>
      </c>
      <c r="N393" s="182">
        <v>0</v>
      </c>
      <c r="O393" s="182">
        <v>11738.42</v>
      </c>
      <c r="P393" s="182">
        <f>M393-N393</f>
        <v>2019</v>
      </c>
    </row>
    <row r="394" spans="1:16" ht="9.9" customHeight="1" x14ac:dyDescent="0.3">
      <c r="A394" s="116" t="s">
        <v>336</v>
      </c>
      <c r="B394" s="291" t="s">
        <v>336</v>
      </c>
      <c r="C394" s="292"/>
      <c r="D394" s="292"/>
      <c r="E394" s="292"/>
      <c r="F394" s="292"/>
      <c r="G394" s="117" t="s">
        <v>336</v>
      </c>
      <c r="H394" s="118"/>
      <c r="I394" s="118"/>
      <c r="J394" s="118"/>
      <c r="K394" s="118"/>
      <c r="L394" s="183"/>
      <c r="M394" s="183"/>
      <c r="N394" s="183"/>
      <c r="O394" s="183"/>
      <c r="P394" s="183"/>
    </row>
    <row r="395" spans="1:16" ht="9.9" customHeight="1" x14ac:dyDescent="0.3">
      <c r="A395" s="204" t="s">
        <v>939</v>
      </c>
      <c r="B395" s="291" t="s">
        <v>336</v>
      </c>
      <c r="C395" s="292"/>
      <c r="D395" s="292"/>
      <c r="E395" s="292"/>
      <c r="F395" s="293" t="s">
        <v>940</v>
      </c>
      <c r="G395" s="294"/>
      <c r="H395" s="294"/>
      <c r="I395" s="294"/>
      <c r="J395" s="294"/>
      <c r="K395" s="294"/>
      <c r="L395" s="181">
        <v>18321</v>
      </c>
      <c r="M395" s="181">
        <v>4120.07</v>
      </c>
      <c r="N395" s="181">
        <v>0</v>
      </c>
      <c r="O395" s="181">
        <v>22441.07</v>
      </c>
      <c r="P395" s="181">
        <f t="shared" ref="P395:P401" si="9">M395-N395</f>
        <v>4120.07</v>
      </c>
    </row>
    <row r="396" spans="1:16" ht="9.9" customHeight="1" x14ac:dyDescent="0.3">
      <c r="A396" s="203" t="s">
        <v>941</v>
      </c>
      <c r="B396" s="291" t="s">
        <v>336</v>
      </c>
      <c r="C396" s="292"/>
      <c r="D396" s="292"/>
      <c r="E396" s="292"/>
      <c r="F396" s="292"/>
      <c r="G396" s="295" t="s">
        <v>942</v>
      </c>
      <c r="H396" s="296"/>
      <c r="I396" s="296"/>
      <c r="J396" s="296"/>
      <c r="K396" s="296"/>
      <c r="L396" s="182">
        <v>2832</v>
      </c>
      <c r="M396" s="182">
        <v>0</v>
      </c>
      <c r="N396" s="182">
        <v>0</v>
      </c>
      <c r="O396" s="182">
        <v>2832</v>
      </c>
      <c r="P396" s="182">
        <f t="shared" si="9"/>
        <v>0</v>
      </c>
    </row>
    <row r="397" spans="1:16" ht="9.9" customHeight="1" x14ac:dyDescent="0.3">
      <c r="A397" s="203" t="s">
        <v>943</v>
      </c>
      <c r="B397" s="291" t="s">
        <v>336</v>
      </c>
      <c r="C397" s="292"/>
      <c r="D397" s="292"/>
      <c r="E397" s="292"/>
      <c r="F397" s="292"/>
      <c r="G397" s="295" t="s">
        <v>944</v>
      </c>
      <c r="H397" s="296"/>
      <c r="I397" s="296"/>
      <c r="J397" s="296"/>
      <c r="K397" s="296"/>
      <c r="L397" s="182">
        <v>0</v>
      </c>
      <c r="M397" s="182">
        <v>750.72</v>
      </c>
      <c r="N397" s="182">
        <v>0</v>
      </c>
      <c r="O397" s="182">
        <v>750.72</v>
      </c>
      <c r="P397" s="182">
        <f t="shared" si="9"/>
        <v>750.72</v>
      </c>
    </row>
    <row r="398" spans="1:16" ht="9.9" customHeight="1" x14ac:dyDescent="0.3">
      <c r="A398" s="203" t="s">
        <v>945</v>
      </c>
      <c r="B398" s="291" t="s">
        <v>336</v>
      </c>
      <c r="C398" s="292"/>
      <c r="D398" s="292"/>
      <c r="E398" s="292"/>
      <c r="F398" s="292"/>
      <c r="G398" s="295" t="s">
        <v>946</v>
      </c>
      <c r="H398" s="296"/>
      <c r="I398" s="296"/>
      <c r="J398" s="296"/>
      <c r="K398" s="296"/>
      <c r="L398" s="182">
        <v>15489</v>
      </c>
      <c r="M398" s="182">
        <v>0</v>
      </c>
      <c r="N398" s="182">
        <v>0</v>
      </c>
      <c r="O398" s="182">
        <v>15489</v>
      </c>
      <c r="P398" s="182">
        <f t="shared" si="9"/>
        <v>0</v>
      </c>
    </row>
    <row r="399" spans="1:16" ht="9.9" customHeight="1" x14ac:dyDescent="0.3">
      <c r="A399" s="203" t="s">
        <v>947</v>
      </c>
      <c r="B399" s="291" t="s">
        <v>336</v>
      </c>
      <c r="C399" s="292"/>
      <c r="D399" s="292"/>
      <c r="E399" s="292"/>
      <c r="F399" s="292"/>
      <c r="G399" s="295" t="s">
        <v>948</v>
      </c>
      <c r="H399" s="296"/>
      <c r="I399" s="296"/>
      <c r="J399" s="296"/>
      <c r="K399" s="296"/>
      <c r="L399" s="182">
        <v>0</v>
      </c>
      <c r="M399" s="182">
        <v>880.6</v>
      </c>
      <c r="N399" s="182">
        <v>0</v>
      </c>
      <c r="O399" s="182">
        <v>880.6</v>
      </c>
      <c r="P399" s="182">
        <f t="shared" si="9"/>
        <v>880.6</v>
      </c>
    </row>
    <row r="400" spans="1:16" ht="18.899999999999999" customHeight="1" x14ac:dyDescent="0.3">
      <c r="A400" s="203" t="s">
        <v>949</v>
      </c>
      <c r="B400" s="291" t="s">
        <v>336</v>
      </c>
      <c r="C400" s="292"/>
      <c r="D400" s="292"/>
      <c r="E400" s="292"/>
      <c r="F400" s="292"/>
      <c r="G400" s="295" t="s">
        <v>950</v>
      </c>
      <c r="H400" s="296"/>
      <c r="I400" s="296"/>
      <c r="J400" s="296"/>
      <c r="K400" s="296"/>
      <c r="L400" s="182">
        <v>0</v>
      </c>
      <c r="M400" s="182">
        <v>1187.79</v>
      </c>
      <c r="N400" s="182">
        <v>0</v>
      </c>
      <c r="O400" s="182">
        <v>1187.79</v>
      </c>
      <c r="P400" s="182">
        <f t="shared" si="9"/>
        <v>1187.79</v>
      </c>
    </row>
    <row r="401" spans="1:16" ht="9.9" customHeight="1" x14ac:dyDescent="0.3">
      <c r="A401" s="203" t="s">
        <v>951</v>
      </c>
      <c r="B401" s="291" t="s">
        <v>336</v>
      </c>
      <c r="C401" s="292"/>
      <c r="D401" s="292"/>
      <c r="E401" s="292"/>
      <c r="F401" s="292"/>
      <c r="G401" s="295" t="s">
        <v>952</v>
      </c>
      <c r="H401" s="296"/>
      <c r="I401" s="296"/>
      <c r="J401" s="296"/>
      <c r="K401" s="296"/>
      <c r="L401" s="182">
        <v>0</v>
      </c>
      <c r="M401" s="182">
        <v>1300.96</v>
      </c>
      <c r="N401" s="182">
        <v>0</v>
      </c>
      <c r="O401" s="182">
        <v>1300.96</v>
      </c>
      <c r="P401" s="182">
        <f t="shared" si="9"/>
        <v>1300.96</v>
      </c>
    </row>
    <row r="402" spans="1:16" ht="9.9" customHeight="1" x14ac:dyDescent="0.3">
      <c r="A402" s="116" t="s">
        <v>336</v>
      </c>
      <c r="B402" s="291" t="s">
        <v>336</v>
      </c>
      <c r="C402" s="292"/>
      <c r="D402" s="292"/>
      <c r="E402" s="292"/>
      <c r="F402" s="292"/>
      <c r="G402" s="117" t="s">
        <v>336</v>
      </c>
      <c r="H402" s="118"/>
      <c r="I402" s="118"/>
      <c r="J402" s="118"/>
      <c r="K402" s="118"/>
      <c r="L402" s="183"/>
      <c r="M402" s="183"/>
      <c r="N402" s="183"/>
      <c r="O402" s="183"/>
      <c r="P402" s="183"/>
    </row>
    <row r="403" spans="1:16" ht="9.9" customHeight="1" x14ac:dyDescent="0.3">
      <c r="A403" s="204" t="s">
        <v>953</v>
      </c>
      <c r="B403" s="291" t="s">
        <v>336</v>
      </c>
      <c r="C403" s="292"/>
      <c r="D403" s="292"/>
      <c r="E403" s="292"/>
      <c r="F403" s="293" t="s">
        <v>954</v>
      </c>
      <c r="G403" s="294"/>
      <c r="H403" s="294"/>
      <c r="I403" s="294"/>
      <c r="J403" s="294"/>
      <c r="K403" s="294"/>
      <c r="L403" s="181">
        <v>11262</v>
      </c>
      <c r="M403" s="181">
        <v>0</v>
      </c>
      <c r="N403" s="181">
        <v>0</v>
      </c>
      <c r="O403" s="181">
        <v>11262</v>
      </c>
      <c r="P403" s="181">
        <f>M403-N403</f>
        <v>0</v>
      </c>
    </row>
    <row r="404" spans="1:16" ht="9.9" customHeight="1" x14ac:dyDescent="0.3">
      <c r="A404" s="203" t="s">
        <v>955</v>
      </c>
      <c r="B404" s="291" t="s">
        <v>336</v>
      </c>
      <c r="C404" s="292"/>
      <c r="D404" s="292"/>
      <c r="E404" s="292"/>
      <c r="F404" s="292"/>
      <c r="G404" s="295" t="s">
        <v>956</v>
      </c>
      <c r="H404" s="296"/>
      <c r="I404" s="296"/>
      <c r="J404" s="296"/>
      <c r="K404" s="296"/>
      <c r="L404" s="182">
        <v>11262</v>
      </c>
      <c r="M404" s="182">
        <v>0</v>
      </c>
      <c r="N404" s="182">
        <v>0</v>
      </c>
      <c r="O404" s="182">
        <v>11262</v>
      </c>
      <c r="P404" s="182">
        <f>M404-N404</f>
        <v>0</v>
      </c>
    </row>
    <row r="405" spans="1:16" ht="9.9" customHeight="1" x14ac:dyDescent="0.3">
      <c r="A405" s="116" t="s">
        <v>336</v>
      </c>
      <c r="B405" s="291" t="s">
        <v>336</v>
      </c>
      <c r="C405" s="292"/>
      <c r="D405" s="292"/>
      <c r="E405" s="292"/>
      <c r="F405" s="292"/>
      <c r="G405" s="117" t="s">
        <v>336</v>
      </c>
      <c r="H405" s="118"/>
      <c r="I405" s="118"/>
      <c r="J405" s="118"/>
      <c r="K405" s="118"/>
      <c r="L405" s="183"/>
      <c r="M405" s="183"/>
      <c r="N405" s="183"/>
      <c r="O405" s="183"/>
      <c r="P405" s="183"/>
    </row>
    <row r="406" spans="1:16" ht="9.9" customHeight="1" x14ac:dyDescent="0.3">
      <c r="A406" s="204" t="s">
        <v>957</v>
      </c>
      <c r="B406" s="202" t="s">
        <v>336</v>
      </c>
      <c r="C406" s="293" t="s">
        <v>958</v>
      </c>
      <c r="D406" s="294"/>
      <c r="E406" s="294"/>
      <c r="F406" s="294"/>
      <c r="G406" s="294"/>
      <c r="H406" s="294"/>
      <c r="I406" s="294"/>
      <c r="J406" s="294"/>
      <c r="K406" s="294"/>
      <c r="L406" s="181">
        <v>62016.75</v>
      </c>
      <c r="M406" s="181">
        <v>0</v>
      </c>
      <c r="N406" s="181">
        <v>0</v>
      </c>
      <c r="O406" s="181">
        <v>62016.75</v>
      </c>
      <c r="P406" s="181">
        <f>M406-N406</f>
        <v>0</v>
      </c>
    </row>
    <row r="407" spans="1:16" ht="9.9" customHeight="1" x14ac:dyDescent="0.3">
      <c r="A407" s="204" t="s">
        <v>959</v>
      </c>
      <c r="B407" s="291" t="s">
        <v>336</v>
      </c>
      <c r="C407" s="292"/>
      <c r="D407" s="293" t="s">
        <v>958</v>
      </c>
      <c r="E407" s="294"/>
      <c r="F407" s="294"/>
      <c r="G407" s="294"/>
      <c r="H407" s="294"/>
      <c r="I407" s="294"/>
      <c r="J407" s="294"/>
      <c r="K407" s="294"/>
      <c r="L407" s="181">
        <v>62016.75</v>
      </c>
      <c r="M407" s="181">
        <v>0</v>
      </c>
      <c r="N407" s="181">
        <v>0</v>
      </c>
      <c r="O407" s="181">
        <v>62016.75</v>
      </c>
      <c r="P407" s="181">
        <f>M407-N407</f>
        <v>0</v>
      </c>
    </row>
    <row r="408" spans="1:16" ht="9.9" customHeight="1" x14ac:dyDescent="0.3">
      <c r="A408" s="204" t="s">
        <v>960</v>
      </c>
      <c r="B408" s="291" t="s">
        <v>336</v>
      </c>
      <c r="C408" s="292"/>
      <c r="D408" s="292"/>
      <c r="E408" s="293" t="s">
        <v>958</v>
      </c>
      <c r="F408" s="294"/>
      <c r="G408" s="294"/>
      <c r="H408" s="294"/>
      <c r="I408" s="294"/>
      <c r="J408" s="294"/>
      <c r="K408" s="294"/>
      <c r="L408" s="181">
        <v>62016.75</v>
      </c>
      <c r="M408" s="181">
        <v>0</v>
      </c>
      <c r="N408" s="181">
        <v>0</v>
      </c>
      <c r="O408" s="181">
        <v>62016.75</v>
      </c>
      <c r="P408" s="181">
        <f>M408-N408</f>
        <v>0</v>
      </c>
    </row>
    <row r="409" spans="1:16" ht="9.9" customHeight="1" x14ac:dyDescent="0.3">
      <c r="A409" s="204" t="s">
        <v>961</v>
      </c>
      <c r="B409" s="291" t="s">
        <v>336</v>
      </c>
      <c r="C409" s="292"/>
      <c r="D409" s="292"/>
      <c r="E409" s="292"/>
      <c r="F409" s="293" t="s">
        <v>962</v>
      </c>
      <c r="G409" s="294"/>
      <c r="H409" s="294"/>
      <c r="I409" s="294"/>
      <c r="J409" s="294"/>
      <c r="K409" s="294"/>
      <c r="L409" s="181">
        <v>62016.75</v>
      </c>
      <c r="M409" s="181">
        <v>0</v>
      </c>
      <c r="N409" s="181">
        <v>0</v>
      </c>
      <c r="O409" s="181">
        <v>62016.75</v>
      </c>
      <c r="P409" s="181">
        <f>M409-N409</f>
        <v>0</v>
      </c>
    </row>
    <row r="410" spans="1:16" ht="9.9" customHeight="1" x14ac:dyDescent="0.3">
      <c r="A410" s="203" t="s">
        <v>963</v>
      </c>
      <c r="B410" s="291" t="s">
        <v>336</v>
      </c>
      <c r="C410" s="292"/>
      <c r="D410" s="292"/>
      <c r="E410" s="292"/>
      <c r="F410" s="292"/>
      <c r="G410" s="295" t="s">
        <v>962</v>
      </c>
      <c r="H410" s="296"/>
      <c r="I410" s="296"/>
      <c r="J410" s="296"/>
      <c r="K410" s="296"/>
      <c r="L410" s="182">
        <v>62016.75</v>
      </c>
      <c r="M410" s="182">
        <v>0</v>
      </c>
      <c r="N410" s="182">
        <v>0</v>
      </c>
      <c r="O410" s="182">
        <v>62016.75</v>
      </c>
      <c r="P410" s="182">
        <f>M410-N410</f>
        <v>0</v>
      </c>
    </row>
    <row r="411" spans="1:16" ht="9.9" customHeight="1" x14ac:dyDescent="0.3">
      <c r="A411" s="116" t="s">
        <v>336</v>
      </c>
      <c r="B411" s="291" t="s">
        <v>336</v>
      </c>
      <c r="C411" s="292"/>
      <c r="D411" s="292"/>
      <c r="E411" s="292"/>
      <c r="F411" s="292"/>
      <c r="G411" s="117" t="s">
        <v>336</v>
      </c>
      <c r="H411" s="118"/>
      <c r="I411" s="118"/>
      <c r="J411" s="118"/>
      <c r="K411" s="118"/>
      <c r="L411" s="183"/>
      <c r="M411" s="183"/>
      <c r="N411" s="183"/>
      <c r="O411" s="183"/>
      <c r="P411" s="183"/>
    </row>
    <row r="412" spans="1:16" ht="9.9" customHeight="1" x14ac:dyDescent="0.3">
      <c r="A412" s="204" t="s">
        <v>964</v>
      </c>
      <c r="B412" s="202" t="s">
        <v>336</v>
      </c>
      <c r="C412" s="293" t="s">
        <v>965</v>
      </c>
      <c r="D412" s="294"/>
      <c r="E412" s="294"/>
      <c r="F412" s="294"/>
      <c r="G412" s="294"/>
      <c r="H412" s="294"/>
      <c r="I412" s="294"/>
      <c r="J412" s="294"/>
      <c r="K412" s="294"/>
      <c r="L412" s="181">
        <v>1453662.24</v>
      </c>
      <c r="M412" s="181">
        <v>145356.74</v>
      </c>
      <c r="N412" s="181">
        <v>0</v>
      </c>
      <c r="O412" s="181">
        <v>1599018.98</v>
      </c>
      <c r="P412" s="181">
        <f t="shared" ref="P412:P417" si="10">M412-N412</f>
        <v>145356.74</v>
      </c>
    </row>
    <row r="413" spans="1:16" ht="9.9" customHeight="1" x14ac:dyDescent="0.3">
      <c r="A413" s="204" t="s">
        <v>966</v>
      </c>
      <c r="B413" s="291" t="s">
        <v>336</v>
      </c>
      <c r="C413" s="292"/>
      <c r="D413" s="293" t="s">
        <v>965</v>
      </c>
      <c r="E413" s="294"/>
      <c r="F413" s="294"/>
      <c r="G413" s="294"/>
      <c r="H413" s="294"/>
      <c r="I413" s="294"/>
      <c r="J413" s="294"/>
      <c r="K413" s="294"/>
      <c r="L413" s="181">
        <v>1453662.24</v>
      </c>
      <c r="M413" s="181">
        <v>145356.74</v>
      </c>
      <c r="N413" s="181">
        <v>0</v>
      </c>
      <c r="O413" s="181">
        <v>1599018.98</v>
      </c>
      <c r="P413" s="181">
        <f t="shared" si="10"/>
        <v>145356.74</v>
      </c>
    </row>
    <row r="414" spans="1:16" ht="9.9" customHeight="1" x14ac:dyDescent="0.3">
      <c r="A414" s="204" t="s">
        <v>967</v>
      </c>
      <c r="B414" s="291" t="s">
        <v>336</v>
      </c>
      <c r="C414" s="292"/>
      <c r="D414" s="292"/>
      <c r="E414" s="293" t="s">
        <v>965</v>
      </c>
      <c r="F414" s="294"/>
      <c r="G414" s="294"/>
      <c r="H414" s="294"/>
      <c r="I414" s="294"/>
      <c r="J414" s="294"/>
      <c r="K414" s="294"/>
      <c r="L414" s="181">
        <v>1453662.24</v>
      </c>
      <c r="M414" s="181">
        <v>145356.74</v>
      </c>
      <c r="N414" s="181">
        <v>0</v>
      </c>
      <c r="O414" s="181">
        <v>1599018.98</v>
      </c>
      <c r="P414" s="181">
        <f t="shared" si="10"/>
        <v>145356.74</v>
      </c>
    </row>
    <row r="415" spans="1:16" ht="9.9" customHeight="1" x14ac:dyDescent="0.3">
      <c r="A415" s="204" t="s">
        <v>968</v>
      </c>
      <c r="B415" s="291" t="s">
        <v>336</v>
      </c>
      <c r="C415" s="292"/>
      <c r="D415" s="292"/>
      <c r="E415" s="292"/>
      <c r="F415" s="293" t="s">
        <v>965</v>
      </c>
      <c r="G415" s="294"/>
      <c r="H415" s="294"/>
      <c r="I415" s="294"/>
      <c r="J415" s="294"/>
      <c r="K415" s="294"/>
      <c r="L415" s="181">
        <v>1453662.24</v>
      </c>
      <c r="M415" s="181">
        <v>145356.74</v>
      </c>
      <c r="N415" s="181">
        <v>0</v>
      </c>
      <c r="O415" s="181">
        <v>1599018.98</v>
      </c>
      <c r="P415" s="181">
        <f t="shared" si="10"/>
        <v>145356.74</v>
      </c>
    </row>
    <row r="416" spans="1:16" ht="9.9" customHeight="1" x14ac:dyDescent="0.3">
      <c r="A416" s="203" t="s">
        <v>969</v>
      </c>
      <c r="B416" s="291" t="s">
        <v>336</v>
      </c>
      <c r="C416" s="292"/>
      <c r="D416" s="292"/>
      <c r="E416" s="292"/>
      <c r="F416" s="292"/>
      <c r="G416" s="295" t="s">
        <v>970</v>
      </c>
      <c r="H416" s="296"/>
      <c r="I416" s="296"/>
      <c r="J416" s="296"/>
      <c r="K416" s="296"/>
      <c r="L416" s="182">
        <v>1447160.98</v>
      </c>
      <c r="M416" s="182">
        <v>145014.60999999999</v>
      </c>
      <c r="N416" s="182">
        <v>0</v>
      </c>
      <c r="O416" s="182">
        <v>1592175.59</v>
      </c>
      <c r="P416" s="182">
        <f t="shared" si="10"/>
        <v>145014.60999999999</v>
      </c>
    </row>
    <row r="417" spans="1:16" ht="9.9" customHeight="1" x14ac:dyDescent="0.3">
      <c r="A417" s="203" t="s">
        <v>971</v>
      </c>
      <c r="B417" s="291" t="s">
        <v>336</v>
      </c>
      <c r="C417" s="292"/>
      <c r="D417" s="292"/>
      <c r="E417" s="292"/>
      <c r="F417" s="292"/>
      <c r="G417" s="295" t="s">
        <v>972</v>
      </c>
      <c r="H417" s="296"/>
      <c r="I417" s="296"/>
      <c r="J417" s="296"/>
      <c r="K417" s="296"/>
      <c r="L417" s="182">
        <v>6501.26</v>
      </c>
      <c r="M417" s="182">
        <v>342.13</v>
      </c>
      <c r="N417" s="182">
        <v>0</v>
      </c>
      <c r="O417" s="182">
        <v>6843.39</v>
      </c>
      <c r="P417" s="182">
        <f t="shared" si="10"/>
        <v>342.13</v>
      </c>
    </row>
    <row r="418" spans="1:16" ht="9.9" customHeight="1" x14ac:dyDescent="0.3">
      <c r="A418" s="116" t="s">
        <v>336</v>
      </c>
      <c r="B418" s="291" t="s">
        <v>336</v>
      </c>
      <c r="C418" s="292"/>
      <c r="D418" s="292"/>
      <c r="E418" s="292"/>
      <c r="F418" s="292"/>
      <c r="G418" s="117" t="s">
        <v>336</v>
      </c>
      <c r="H418" s="118"/>
      <c r="I418" s="118"/>
      <c r="J418" s="118"/>
      <c r="K418" s="118"/>
      <c r="L418" s="183"/>
      <c r="M418" s="183"/>
      <c r="N418" s="183"/>
      <c r="O418" s="183"/>
      <c r="P418" s="183"/>
    </row>
    <row r="419" spans="1:16" ht="9.9" customHeight="1" x14ac:dyDescent="0.3">
      <c r="A419" s="204" t="s">
        <v>973</v>
      </c>
      <c r="B419" s="202" t="s">
        <v>336</v>
      </c>
      <c r="C419" s="293" t="s">
        <v>974</v>
      </c>
      <c r="D419" s="294"/>
      <c r="E419" s="294"/>
      <c r="F419" s="294"/>
      <c r="G419" s="294"/>
      <c r="H419" s="294"/>
      <c r="I419" s="294"/>
      <c r="J419" s="294"/>
      <c r="K419" s="294"/>
      <c r="L419" s="181">
        <v>84680.05</v>
      </c>
      <c r="M419" s="181">
        <v>492.53</v>
      </c>
      <c r="N419" s="181">
        <v>0</v>
      </c>
      <c r="O419" s="181">
        <v>85172.58</v>
      </c>
      <c r="P419" s="181">
        <f>M419-N419</f>
        <v>492.53</v>
      </c>
    </row>
    <row r="420" spans="1:16" ht="9.9" customHeight="1" x14ac:dyDescent="0.3">
      <c r="A420" s="204" t="s">
        <v>975</v>
      </c>
      <c r="B420" s="291" t="s">
        <v>336</v>
      </c>
      <c r="C420" s="292"/>
      <c r="D420" s="293" t="s">
        <v>974</v>
      </c>
      <c r="E420" s="294"/>
      <c r="F420" s="294"/>
      <c r="G420" s="294"/>
      <c r="H420" s="294"/>
      <c r="I420" s="294"/>
      <c r="J420" s="294"/>
      <c r="K420" s="294"/>
      <c r="L420" s="181">
        <v>84680.05</v>
      </c>
      <c r="M420" s="181">
        <v>492.53</v>
      </c>
      <c r="N420" s="181">
        <v>0</v>
      </c>
      <c r="O420" s="181">
        <v>85172.58</v>
      </c>
      <c r="P420" s="181">
        <f>M420-N420</f>
        <v>492.53</v>
      </c>
    </row>
    <row r="421" spans="1:16" ht="9.9" customHeight="1" x14ac:dyDescent="0.3">
      <c r="A421" s="204" t="s">
        <v>976</v>
      </c>
      <c r="B421" s="291" t="s">
        <v>336</v>
      </c>
      <c r="C421" s="292"/>
      <c r="D421" s="292"/>
      <c r="E421" s="293" t="s">
        <v>974</v>
      </c>
      <c r="F421" s="294"/>
      <c r="G421" s="294"/>
      <c r="H421" s="294"/>
      <c r="I421" s="294"/>
      <c r="J421" s="294"/>
      <c r="K421" s="294"/>
      <c r="L421" s="181">
        <v>84680.05</v>
      </c>
      <c r="M421" s="181">
        <v>492.53</v>
      </c>
      <c r="N421" s="181">
        <v>0</v>
      </c>
      <c r="O421" s="181">
        <v>85172.58</v>
      </c>
      <c r="P421" s="181">
        <f>M421-N421</f>
        <v>492.53</v>
      </c>
    </row>
    <row r="422" spans="1:16" ht="9.9" customHeight="1" x14ac:dyDescent="0.3">
      <c r="A422" s="204" t="s">
        <v>977</v>
      </c>
      <c r="B422" s="291" t="s">
        <v>336</v>
      </c>
      <c r="C422" s="292"/>
      <c r="D422" s="292"/>
      <c r="E422" s="292"/>
      <c r="F422" s="293" t="s">
        <v>974</v>
      </c>
      <c r="G422" s="294"/>
      <c r="H422" s="294"/>
      <c r="I422" s="294"/>
      <c r="J422" s="294"/>
      <c r="K422" s="294"/>
      <c r="L422" s="181">
        <v>84680.05</v>
      </c>
      <c r="M422" s="181">
        <v>492.53</v>
      </c>
      <c r="N422" s="181">
        <v>0</v>
      </c>
      <c r="O422" s="181">
        <v>85172.58</v>
      </c>
      <c r="P422" s="181">
        <f>M422-N422</f>
        <v>492.53</v>
      </c>
    </row>
    <row r="423" spans="1:16" ht="9.9" customHeight="1" x14ac:dyDescent="0.3">
      <c r="A423" s="203" t="s">
        <v>978</v>
      </c>
      <c r="B423" s="291" t="s">
        <v>336</v>
      </c>
      <c r="C423" s="292"/>
      <c r="D423" s="292"/>
      <c r="E423" s="292"/>
      <c r="F423" s="292"/>
      <c r="G423" s="295" t="s">
        <v>658</v>
      </c>
      <c r="H423" s="296"/>
      <c r="I423" s="296"/>
      <c r="J423" s="296"/>
      <c r="K423" s="296"/>
      <c r="L423" s="182">
        <v>84680.05</v>
      </c>
      <c r="M423" s="182">
        <v>492.53</v>
      </c>
      <c r="N423" s="182">
        <v>0</v>
      </c>
      <c r="O423" s="182">
        <v>85172.58</v>
      </c>
      <c r="P423" s="182">
        <f>M423-N423</f>
        <v>492.53</v>
      </c>
    </row>
    <row r="424" spans="1:16" ht="9.9" customHeight="1" x14ac:dyDescent="0.3">
      <c r="A424" s="116" t="s">
        <v>336</v>
      </c>
      <c r="B424" s="291" t="s">
        <v>336</v>
      </c>
      <c r="C424" s="292"/>
      <c r="D424" s="292"/>
      <c r="E424" s="292"/>
      <c r="F424" s="292"/>
      <c r="G424" s="117" t="s">
        <v>336</v>
      </c>
      <c r="H424" s="118"/>
      <c r="I424" s="118"/>
      <c r="J424" s="118"/>
      <c r="K424" s="118"/>
      <c r="L424" s="183"/>
      <c r="M424" s="183"/>
      <c r="N424" s="183"/>
      <c r="O424" s="183"/>
      <c r="P424" s="183"/>
    </row>
    <row r="425" spans="1:16" ht="9.9" customHeight="1" x14ac:dyDescent="0.3">
      <c r="A425" s="204" t="s">
        <v>979</v>
      </c>
      <c r="B425" s="202" t="s">
        <v>336</v>
      </c>
      <c r="C425" s="293" t="s">
        <v>980</v>
      </c>
      <c r="D425" s="294"/>
      <c r="E425" s="294"/>
      <c r="F425" s="294"/>
      <c r="G425" s="294"/>
      <c r="H425" s="294"/>
      <c r="I425" s="294"/>
      <c r="J425" s="294"/>
      <c r="K425" s="294"/>
      <c r="L425" s="181">
        <v>648121.35</v>
      </c>
      <c r="M425" s="181">
        <v>25583.48</v>
      </c>
      <c r="N425" s="181">
        <v>0</v>
      </c>
      <c r="O425" s="181">
        <v>673704.83</v>
      </c>
      <c r="P425" s="181">
        <f t="shared" ref="P425:P431" si="11">M425-N425</f>
        <v>25583.48</v>
      </c>
    </row>
    <row r="426" spans="1:16" ht="9.9" customHeight="1" x14ac:dyDescent="0.3">
      <c r="A426" s="204" t="s">
        <v>981</v>
      </c>
      <c r="B426" s="291" t="s">
        <v>336</v>
      </c>
      <c r="C426" s="292"/>
      <c r="D426" s="293" t="s">
        <v>980</v>
      </c>
      <c r="E426" s="294"/>
      <c r="F426" s="294"/>
      <c r="G426" s="294"/>
      <c r="H426" s="294"/>
      <c r="I426" s="294"/>
      <c r="J426" s="294"/>
      <c r="K426" s="294"/>
      <c r="L426" s="181">
        <v>648121.35</v>
      </c>
      <c r="M426" s="181">
        <v>25583.48</v>
      </c>
      <c r="N426" s="181">
        <v>0</v>
      </c>
      <c r="O426" s="181">
        <v>673704.83</v>
      </c>
      <c r="P426" s="181">
        <f t="shared" si="11"/>
        <v>25583.48</v>
      </c>
    </row>
    <row r="427" spans="1:16" ht="9.9" customHeight="1" x14ac:dyDescent="0.3">
      <c r="A427" s="204" t="s">
        <v>982</v>
      </c>
      <c r="B427" s="291" t="s">
        <v>336</v>
      </c>
      <c r="C427" s="292"/>
      <c r="D427" s="292"/>
      <c r="E427" s="293" t="s">
        <v>980</v>
      </c>
      <c r="F427" s="294"/>
      <c r="G427" s="294"/>
      <c r="H427" s="294"/>
      <c r="I427" s="294"/>
      <c r="J427" s="294"/>
      <c r="K427" s="294"/>
      <c r="L427" s="181">
        <v>648121.35</v>
      </c>
      <c r="M427" s="181">
        <v>25583.48</v>
      </c>
      <c r="N427" s="181">
        <v>0</v>
      </c>
      <c r="O427" s="181">
        <v>673704.83</v>
      </c>
      <c r="P427" s="181">
        <f t="shared" si="11"/>
        <v>25583.48</v>
      </c>
    </row>
    <row r="428" spans="1:16" ht="9.9" customHeight="1" x14ac:dyDescent="0.3">
      <c r="A428" s="204" t="s">
        <v>983</v>
      </c>
      <c r="B428" s="291" t="s">
        <v>336</v>
      </c>
      <c r="C428" s="292"/>
      <c r="D428" s="292"/>
      <c r="E428" s="292"/>
      <c r="F428" s="293" t="s">
        <v>980</v>
      </c>
      <c r="G428" s="294"/>
      <c r="H428" s="294"/>
      <c r="I428" s="294"/>
      <c r="J428" s="294"/>
      <c r="K428" s="294"/>
      <c r="L428" s="181">
        <v>648121.35</v>
      </c>
      <c r="M428" s="181">
        <v>25583.48</v>
      </c>
      <c r="N428" s="181">
        <v>0</v>
      </c>
      <c r="O428" s="181">
        <v>673704.83</v>
      </c>
      <c r="P428" s="181">
        <f t="shared" si="11"/>
        <v>25583.48</v>
      </c>
    </row>
    <row r="429" spans="1:16" ht="9.9" customHeight="1" x14ac:dyDescent="0.3">
      <c r="A429" s="203" t="s">
        <v>984</v>
      </c>
      <c r="B429" s="291" t="s">
        <v>336</v>
      </c>
      <c r="C429" s="292"/>
      <c r="D429" s="292"/>
      <c r="E429" s="292"/>
      <c r="F429" s="292"/>
      <c r="G429" s="295" t="s">
        <v>985</v>
      </c>
      <c r="H429" s="296"/>
      <c r="I429" s="296"/>
      <c r="J429" s="296"/>
      <c r="K429" s="296"/>
      <c r="L429" s="182">
        <v>243423.57</v>
      </c>
      <c r="M429" s="182">
        <v>25583.48</v>
      </c>
      <c r="N429" s="182">
        <v>0</v>
      </c>
      <c r="O429" s="182">
        <v>269007.05</v>
      </c>
      <c r="P429" s="182">
        <f t="shared" si="11"/>
        <v>25583.48</v>
      </c>
    </row>
    <row r="430" spans="1:16" ht="9.9" customHeight="1" x14ac:dyDescent="0.3">
      <c r="A430" s="203" t="s">
        <v>986</v>
      </c>
      <c r="B430" s="291" t="s">
        <v>336</v>
      </c>
      <c r="C430" s="292"/>
      <c r="D430" s="292"/>
      <c r="E430" s="292"/>
      <c r="F430" s="292"/>
      <c r="G430" s="295" t="s">
        <v>987</v>
      </c>
      <c r="H430" s="296"/>
      <c r="I430" s="296"/>
      <c r="J430" s="296"/>
      <c r="K430" s="296"/>
      <c r="L430" s="182">
        <v>397484.65</v>
      </c>
      <c r="M430" s="182">
        <v>0</v>
      </c>
      <c r="N430" s="182">
        <v>0</v>
      </c>
      <c r="O430" s="182">
        <v>397484.65</v>
      </c>
      <c r="P430" s="182">
        <f t="shared" si="11"/>
        <v>0</v>
      </c>
    </row>
    <row r="431" spans="1:16" ht="9.9" customHeight="1" x14ac:dyDescent="0.3">
      <c r="A431" s="203" t="s">
        <v>988</v>
      </c>
      <c r="B431" s="291" t="s">
        <v>336</v>
      </c>
      <c r="C431" s="292"/>
      <c r="D431" s="292"/>
      <c r="E431" s="292"/>
      <c r="F431" s="292"/>
      <c r="G431" s="295" t="s">
        <v>989</v>
      </c>
      <c r="H431" s="296"/>
      <c r="I431" s="296"/>
      <c r="J431" s="296"/>
      <c r="K431" s="296"/>
      <c r="L431" s="182">
        <v>7213.13</v>
      </c>
      <c r="M431" s="182">
        <v>0</v>
      </c>
      <c r="N431" s="182">
        <v>0</v>
      </c>
      <c r="O431" s="182">
        <v>7213.13</v>
      </c>
      <c r="P431" s="182">
        <f t="shared" si="11"/>
        <v>0</v>
      </c>
    </row>
    <row r="432" spans="1:16" ht="9.9" customHeight="1" x14ac:dyDescent="0.3">
      <c r="A432" s="204" t="s">
        <v>336</v>
      </c>
      <c r="B432" s="291" t="s">
        <v>336</v>
      </c>
      <c r="C432" s="292"/>
      <c r="D432" s="292"/>
      <c r="E432" s="120" t="s">
        <v>336</v>
      </c>
      <c r="F432" s="121"/>
      <c r="G432" s="121"/>
      <c r="H432" s="121"/>
      <c r="I432" s="121"/>
      <c r="J432" s="121"/>
      <c r="K432" s="121"/>
      <c r="L432" s="184"/>
      <c r="M432" s="184"/>
      <c r="N432" s="184"/>
      <c r="O432" s="184"/>
      <c r="P432" s="184"/>
    </row>
    <row r="433" spans="1:16" ht="9.9" customHeight="1" x14ac:dyDescent="0.3">
      <c r="A433" s="204" t="s">
        <v>990</v>
      </c>
      <c r="B433" s="293" t="s">
        <v>991</v>
      </c>
      <c r="C433" s="294"/>
      <c r="D433" s="294"/>
      <c r="E433" s="294"/>
      <c r="F433" s="294"/>
      <c r="G433" s="294"/>
      <c r="H433" s="294"/>
      <c r="I433" s="294"/>
      <c r="J433" s="294"/>
      <c r="K433" s="294"/>
      <c r="L433" s="181">
        <v>9816504.4399999995</v>
      </c>
      <c r="M433" s="181">
        <v>0</v>
      </c>
      <c r="N433" s="181">
        <v>930842.41</v>
      </c>
      <c r="O433" s="181">
        <v>10747346.85</v>
      </c>
      <c r="P433" s="181">
        <f>N433-M433</f>
        <v>930842.41</v>
      </c>
    </row>
    <row r="434" spans="1:16" ht="9.9" customHeight="1" x14ac:dyDescent="0.3">
      <c r="A434" s="204" t="s">
        <v>992</v>
      </c>
      <c r="B434" s="202" t="s">
        <v>336</v>
      </c>
      <c r="C434" s="293" t="s">
        <v>991</v>
      </c>
      <c r="D434" s="294"/>
      <c r="E434" s="294"/>
      <c r="F434" s="294"/>
      <c r="G434" s="294"/>
      <c r="H434" s="294"/>
      <c r="I434" s="294"/>
      <c r="J434" s="294"/>
      <c r="K434" s="294"/>
      <c r="L434" s="181">
        <v>9816504.4399999995</v>
      </c>
      <c r="M434" s="181">
        <v>0</v>
      </c>
      <c r="N434" s="181">
        <v>930842.41</v>
      </c>
      <c r="O434" s="181">
        <v>10747346.85</v>
      </c>
      <c r="P434" s="181">
        <f t="shared" ref="P434:P439" si="12">N434-M434</f>
        <v>930842.41</v>
      </c>
    </row>
    <row r="435" spans="1:16" ht="9.9" customHeight="1" x14ac:dyDescent="0.3">
      <c r="A435" s="204" t="s">
        <v>993</v>
      </c>
      <c r="B435" s="291" t="s">
        <v>336</v>
      </c>
      <c r="C435" s="292"/>
      <c r="D435" s="293" t="s">
        <v>991</v>
      </c>
      <c r="E435" s="294"/>
      <c r="F435" s="294"/>
      <c r="G435" s="294"/>
      <c r="H435" s="294"/>
      <c r="I435" s="294"/>
      <c r="J435" s="294"/>
      <c r="K435" s="294"/>
      <c r="L435" s="181">
        <v>9816504.4399999995</v>
      </c>
      <c r="M435" s="181">
        <v>0</v>
      </c>
      <c r="N435" s="181">
        <v>930842.41</v>
      </c>
      <c r="O435" s="181">
        <v>10747346.85</v>
      </c>
      <c r="P435" s="181">
        <f t="shared" si="12"/>
        <v>930842.41</v>
      </c>
    </row>
    <row r="436" spans="1:16" ht="9.9" customHeight="1" x14ac:dyDescent="0.3">
      <c r="A436" s="204" t="s">
        <v>994</v>
      </c>
      <c r="B436" s="291" t="s">
        <v>336</v>
      </c>
      <c r="C436" s="292"/>
      <c r="D436" s="292"/>
      <c r="E436" s="293" t="s">
        <v>995</v>
      </c>
      <c r="F436" s="294"/>
      <c r="G436" s="294"/>
      <c r="H436" s="294"/>
      <c r="I436" s="294"/>
      <c r="J436" s="294"/>
      <c r="K436" s="294"/>
      <c r="L436" s="181">
        <v>8062296.8600000003</v>
      </c>
      <c r="M436" s="181">
        <v>0</v>
      </c>
      <c r="N436" s="181">
        <v>844552.68</v>
      </c>
      <c r="O436" s="181">
        <v>8906849.5399999991</v>
      </c>
      <c r="P436" s="181">
        <f t="shared" si="12"/>
        <v>844552.68</v>
      </c>
    </row>
    <row r="437" spans="1:16" ht="9.9" customHeight="1" x14ac:dyDescent="0.3">
      <c r="A437" s="204" t="s">
        <v>996</v>
      </c>
      <c r="B437" s="291" t="s">
        <v>336</v>
      </c>
      <c r="C437" s="292"/>
      <c r="D437" s="292"/>
      <c r="E437" s="292"/>
      <c r="F437" s="293" t="s">
        <v>995</v>
      </c>
      <c r="G437" s="294"/>
      <c r="H437" s="294"/>
      <c r="I437" s="294"/>
      <c r="J437" s="294"/>
      <c r="K437" s="294"/>
      <c r="L437" s="181">
        <v>8062296.8600000003</v>
      </c>
      <c r="M437" s="181">
        <v>0</v>
      </c>
      <c r="N437" s="181">
        <v>844552.68</v>
      </c>
      <c r="O437" s="181">
        <v>8906849.5399999991</v>
      </c>
      <c r="P437" s="181">
        <f t="shared" si="12"/>
        <v>844552.68</v>
      </c>
    </row>
    <row r="438" spans="1:16" ht="9.9" customHeight="1" x14ac:dyDescent="0.3">
      <c r="A438" s="203" t="s">
        <v>997</v>
      </c>
      <c r="B438" s="291" t="s">
        <v>336</v>
      </c>
      <c r="C438" s="292"/>
      <c r="D438" s="292"/>
      <c r="E438" s="292"/>
      <c r="F438" s="292"/>
      <c r="G438" s="295" t="s">
        <v>631</v>
      </c>
      <c r="H438" s="296"/>
      <c r="I438" s="296"/>
      <c r="J438" s="296"/>
      <c r="K438" s="296"/>
      <c r="L438" s="182">
        <v>8062445.1900000004</v>
      </c>
      <c r="M438" s="182">
        <v>0</v>
      </c>
      <c r="N438" s="182">
        <v>844552.68</v>
      </c>
      <c r="O438" s="182">
        <v>8906997.8699999992</v>
      </c>
      <c r="P438" s="182">
        <f t="shared" si="12"/>
        <v>844552.68</v>
      </c>
    </row>
    <row r="439" spans="1:16" ht="9.9" customHeight="1" x14ac:dyDescent="0.3">
      <c r="A439" s="203" t="s">
        <v>998</v>
      </c>
      <c r="B439" s="291" t="s">
        <v>336</v>
      </c>
      <c r="C439" s="292"/>
      <c r="D439" s="292"/>
      <c r="E439" s="292"/>
      <c r="F439" s="292"/>
      <c r="G439" s="295" t="s">
        <v>999</v>
      </c>
      <c r="H439" s="296"/>
      <c r="I439" s="296"/>
      <c r="J439" s="296"/>
      <c r="K439" s="296"/>
      <c r="L439" s="182">
        <v>-148.33000000000001</v>
      </c>
      <c r="M439" s="182">
        <v>0</v>
      </c>
      <c r="N439" s="182">
        <v>0</v>
      </c>
      <c r="O439" s="182">
        <v>-148.33000000000001</v>
      </c>
      <c r="P439" s="182">
        <f t="shared" si="12"/>
        <v>0</v>
      </c>
    </row>
    <row r="440" spans="1:16" ht="9.9" customHeight="1" x14ac:dyDescent="0.3">
      <c r="A440" s="116" t="s">
        <v>336</v>
      </c>
      <c r="B440" s="291" t="s">
        <v>336</v>
      </c>
      <c r="C440" s="292"/>
      <c r="D440" s="292"/>
      <c r="E440" s="292"/>
      <c r="F440" s="292"/>
      <c r="G440" s="117" t="s">
        <v>336</v>
      </c>
      <c r="H440" s="118"/>
      <c r="I440" s="118"/>
      <c r="J440" s="118"/>
      <c r="K440" s="118"/>
      <c r="L440" s="183"/>
      <c r="M440" s="183"/>
      <c r="N440" s="183"/>
      <c r="O440" s="183"/>
      <c r="P440" s="183"/>
    </row>
    <row r="441" spans="1:16" ht="9.9" customHeight="1" x14ac:dyDescent="0.3">
      <c r="A441" s="204" t="s">
        <v>1000</v>
      </c>
      <c r="B441" s="291" t="s">
        <v>336</v>
      </c>
      <c r="C441" s="292"/>
      <c r="D441" s="292"/>
      <c r="E441" s="293" t="s">
        <v>1001</v>
      </c>
      <c r="F441" s="294"/>
      <c r="G441" s="294"/>
      <c r="H441" s="294"/>
      <c r="I441" s="294"/>
      <c r="J441" s="294"/>
      <c r="K441" s="294"/>
      <c r="L441" s="181">
        <v>1315066.67</v>
      </c>
      <c r="M441" s="181">
        <v>0</v>
      </c>
      <c r="N441" s="181">
        <v>45695.83</v>
      </c>
      <c r="O441" s="181">
        <v>1360762.5</v>
      </c>
      <c r="P441" s="181">
        <f>N441-M441</f>
        <v>45695.83</v>
      </c>
    </row>
    <row r="442" spans="1:16" ht="9.9" customHeight="1" x14ac:dyDescent="0.3">
      <c r="A442" s="204" t="s">
        <v>1002</v>
      </c>
      <c r="B442" s="291" t="s">
        <v>336</v>
      </c>
      <c r="C442" s="292"/>
      <c r="D442" s="292"/>
      <c r="E442" s="292"/>
      <c r="F442" s="293" t="s">
        <v>1003</v>
      </c>
      <c r="G442" s="294"/>
      <c r="H442" s="294"/>
      <c r="I442" s="294"/>
      <c r="J442" s="294"/>
      <c r="K442" s="294"/>
      <c r="L442" s="181">
        <v>111141.75</v>
      </c>
      <c r="M442" s="181">
        <v>0</v>
      </c>
      <c r="N442" s="181">
        <v>852.7</v>
      </c>
      <c r="O442" s="181">
        <v>111994.45</v>
      </c>
      <c r="P442" s="181">
        <f>N442-M442</f>
        <v>852.7</v>
      </c>
    </row>
    <row r="443" spans="1:16" ht="9.9" customHeight="1" x14ac:dyDescent="0.3">
      <c r="A443" s="203" t="s">
        <v>1004</v>
      </c>
      <c r="B443" s="291" t="s">
        <v>336</v>
      </c>
      <c r="C443" s="292"/>
      <c r="D443" s="292"/>
      <c r="E443" s="292"/>
      <c r="F443" s="292"/>
      <c r="G443" s="295" t="s">
        <v>1005</v>
      </c>
      <c r="H443" s="296"/>
      <c r="I443" s="296"/>
      <c r="J443" s="296"/>
      <c r="K443" s="296"/>
      <c r="L443" s="182">
        <v>64880</v>
      </c>
      <c r="M443" s="182">
        <v>0</v>
      </c>
      <c r="N443" s="182">
        <v>500</v>
      </c>
      <c r="O443" s="182">
        <v>65380</v>
      </c>
      <c r="P443" s="182">
        <f>N443-M443</f>
        <v>500</v>
      </c>
    </row>
    <row r="444" spans="1:16" ht="9.9" customHeight="1" x14ac:dyDescent="0.3">
      <c r="A444" s="203" t="s">
        <v>1006</v>
      </c>
      <c r="B444" s="291" t="s">
        <v>336</v>
      </c>
      <c r="C444" s="292"/>
      <c r="D444" s="292"/>
      <c r="E444" s="292"/>
      <c r="F444" s="292"/>
      <c r="G444" s="295" t="s">
        <v>1007</v>
      </c>
      <c r="H444" s="296"/>
      <c r="I444" s="296"/>
      <c r="J444" s="296"/>
      <c r="K444" s="296"/>
      <c r="L444" s="182">
        <v>34261.75</v>
      </c>
      <c r="M444" s="182">
        <v>0</v>
      </c>
      <c r="N444" s="182">
        <v>352.7</v>
      </c>
      <c r="O444" s="182">
        <v>34614.449999999997</v>
      </c>
      <c r="P444" s="182">
        <f>N444-M444</f>
        <v>352.7</v>
      </c>
    </row>
    <row r="445" spans="1:16" ht="9.9" customHeight="1" x14ac:dyDescent="0.3">
      <c r="A445" s="203" t="s">
        <v>1008</v>
      </c>
      <c r="B445" s="291" t="s">
        <v>336</v>
      </c>
      <c r="C445" s="292"/>
      <c r="D445" s="292"/>
      <c r="E445" s="292"/>
      <c r="F445" s="292"/>
      <c r="G445" s="295" t="s">
        <v>1009</v>
      </c>
      <c r="H445" s="296"/>
      <c r="I445" s="296"/>
      <c r="J445" s="296"/>
      <c r="K445" s="296"/>
      <c r="L445" s="182">
        <v>12000</v>
      </c>
      <c r="M445" s="182">
        <v>0</v>
      </c>
      <c r="N445" s="182">
        <v>0</v>
      </c>
      <c r="O445" s="182">
        <v>12000</v>
      </c>
      <c r="P445" s="182">
        <f>N445-M445</f>
        <v>0</v>
      </c>
    </row>
    <row r="446" spans="1:16" ht="9.9" customHeight="1" x14ac:dyDescent="0.3">
      <c r="A446" s="116" t="s">
        <v>336</v>
      </c>
      <c r="B446" s="291" t="s">
        <v>336</v>
      </c>
      <c r="C446" s="292"/>
      <c r="D446" s="292"/>
      <c r="E446" s="292"/>
      <c r="F446" s="292"/>
      <c r="G446" s="117" t="s">
        <v>336</v>
      </c>
      <c r="H446" s="118"/>
      <c r="I446" s="118"/>
      <c r="J446" s="118"/>
      <c r="K446" s="118"/>
      <c r="L446" s="183"/>
      <c r="M446" s="183"/>
      <c r="N446" s="183"/>
      <c r="O446" s="183"/>
      <c r="P446" s="183"/>
    </row>
    <row r="447" spans="1:16" ht="9.9" customHeight="1" x14ac:dyDescent="0.3">
      <c r="A447" s="204" t="s">
        <v>1010</v>
      </c>
      <c r="B447" s="291" t="s">
        <v>336</v>
      </c>
      <c r="C447" s="292"/>
      <c r="D447" s="292"/>
      <c r="E447" s="292"/>
      <c r="F447" s="293" t="s">
        <v>1011</v>
      </c>
      <c r="G447" s="294"/>
      <c r="H447" s="294"/>
      <c r="I447" s="294"/>
      <c r="J447" s="294"/>
      <c r="K447" s="294"/>
      <c r="L447" s="181">
        <v>556745</v>
      </c>
      <c r="M447" s="181">
        <v>0</v>
      </c>
      <c r="N447" s="181">
        <v>21060</v>
      </c>
      <c r="O447" s="181">
        <v>577805</v>
      </c>
      <c r="P447" s="181">
        <f>N447-M447</f>
        <v>21060</v>
      </c>
    </row>
    <row r="448" spans="1:16" ht="9.9" customHeight="1" x14ac:dyDescent="0.3">
      <c r="A448" s="203" t="s">
        <v>1012</v>
      </c>
      <c r="B448" s="291" t="s">
        <v>336</v>
      </c>
      <c r="C448" s="292"/>
      <c r="D448" s="292"/>
      <c r="E448" s="292"/>
      <c r="F448" s="292"/>
      <c r="G448" s="295" t="s">
        <v>1013</v>
      </c>
      <c r="H448" s="296"/>
      <c r="I448" s="296"/>
      <c r="J448" s="296"/>
      <c r="K448" s="296"/>
      <c r="L448" s="182">
        <v>556745</v>
      </c>
      <c r="M448" s="182">
        <v>0</v>
      </c>
      <c r="N448" s="182">
        <v>21060</v>
      </c>
      <c r="O448" s="182">
        <v>577805</v>
      </c>
      <c r="P448" s="182">
        <f>N448-M448</f>
        <v>21060</v>
      </c>
    </row>
    <row r="449" spans="1:16" ht="9.9" customHeight="1" x14ac:dyDescent="0.3">
      <c r="A449" s="116" t="s">
        <v>336</v>
      </c>
      <c r="B449" s="291" t="s">
        <v>336</v>
      </c>
      <c r="C449" s="292"/>
      <c r="D449" s="292"/>
      <c r="E449" s="292"/>
      <c r="F449" s="292"/>
      <c r="G449" s="117" t="s">
        <v>336</v>
      </c>
      <c r="H449" s="118"/>
      <c r="I449" s="118"/>
      <c r="J449" s="118"/>
      <c r="K449" s="118"/>
      <c r="L449" s="183"/>
      <c r="M449" s="183"/>
      <c r="N449" s="183"/>
      <c r="O449" s="183"/>
      <c r="P449" s="183"/>
    </row>
    <row r="450" spans="1:16" ht="9.9" customHeight="1" x14ac:dyDescent="0.3">
      <c r="A450" s="204" t="s">
        <v>1014</v>
      </c>
      <c r="B450" s="291" t="s">
        <v>336</v>
      </c>
      <c r="C450" s="292"/>
      <c r="D450" s="292"/>
      <c r="E450" s="292"/>
      <c r="F450" s="293" t="s">
        <v>1015</v>
      </c>
      <c r="G450" s="294"/>
      <c r="H450" s="294"/>
      <c r="I450" s="294"/>
      <c r="J450" s="294"/>
      <c r="K450" s="294"/>
      <c r="L450" s="181">
        <v>647179.92000000004</v>
      </c>
      <c r="M450" s="181">
        <v>0</v>
      </c>
      <c r="N450" s="181">
        <v>23783.13</v>
      </c>
      <c r="O450" s="181">
        <v>670963.05000000005</v>
      </c>
      <c r="P450" s="181">
        <f>N450-M450</f>
        <v>23783.13</v>
      </c>
    </row>
    <row r="451" spans="1:16" ht="9.9" customHeight="1" x14ac:dyDescent="0.3">
      <c r="A451" s="203" t="s">
        <v>1016</v>
      </c>
      <c r="B451" s="291" t="s">
        <v>336</v>
      </c>
      <c r="C451" s="292"/>
      <c r="D451" s="292"/>
      <c r="E451" s="292"/>
      <c r="F451" s="292"/>
      <c r="G451" s="295" t="s">
        <v>1017</v>
      </c>
      <c r="H451" s="296"/>
      <c r="I451" s="296"/>
      <c r="J451" s="296"/>
      <c r="K451" s="296"/>
      <c r="L451" s="182">
        <v>647179.92000000004</v>
      </c>
      <c r="M451" s="182">
        <v>0</v>
      </c>
      <c r="N451" s="182">
        <v>23783.13</v>
      </c>
      <c r="O451" s="182">
        <v>670963.05000000005</v>
      </c>
      <c r="P451" s="182">
        <f>N451-M451</f>
        <v>23783.13</v>
      </c>
    </row>
    <row r="452" spans="1:16" ht="9.9" customHeight="1" x14ac:dyDescent="0.3">
      <c r="A452" s="116" t="s">
        <v>336</v>
      </c>
      <c r="B452" s="291" t="s">
        <v>336</v>
      </c>
      <c r="C452" s="292"/>
      <c r="D452" s="292"/>
      <c r="E452" s="292"/>
      <c r="F452" s="292"/>
      <c r="G452" s="117" t="s">
        <v>336</v>
      </c>
      <c r="H452" s="118"/>
      <c r="I452" s="118"/>
      <c r="J452" s="118"/>
      <c r="K452" s="118"/>
      <c r="L452" s="183"/>
      <c r="M452" s="183"/>
      <c r="N452" s="183"/>
      <c r="O452" s="183"/>
      <c r="P452" s="183"/>
    </row>
    <row r="453" spans="1:16" ht="9.9" customHeight="1" x14ac:dyDescent="0.3">
      <c r="A453" s="204" t="s">
        <v>1018</v>
      </c>
      <c r="B453" s="291" t="s">
        <v>336</v>
      </c>
      <c r="C453" s="292"/>
      <c r="D453" s="292"/>
      <c r="E453" s="293" t="s">
        <v>1019</v>
      </c>
      <c r="F453" s="294"/>
      <c r="G453" s="294"/>
      <c r="H453" s="294"/>
      <c r="I453" s="294"/>
      <c r="J453" s="294"/>
      <c r="K453" s="294"/>
      <c r="L453" s="181">
        <v>193950.01</v>
      </c>
      <c r="M453" s="181">
        <v>0</v>
      </c>
      <c r="N453" s="181">
        <v>14873.46</v>
      </c>
      <c r="O453" s="181">
        <v>208823.47</v>
      </c>
      <c r="P453" s="181">
        <f>N453-M453</f>
        <v>14873.46</v>
      </c>
    </row>
    <row r="454" spans="1:16" ht="9.9" customHeight="1" x14ac:dyDescent="0.3">
      <c r="A454" s="204" t="s">
        <v>1020</v>
      </c>
      <c r="B454" s="291" t="s">
        <v>336</v>
      </c>
      <c r="C454" s="292"/>
      <c r="D454" s="292"/>
      <c r="E454" s="292"/>
      <c r="F454" s="293" t="s">
        <v>1019</v>
      </c>
      <c r="G454" s="294"/>
      <c r="H454" s="294"/>
      <c r="I454" s="294"/>
      <c r="J454" s="294"/>
      <c r="K454" s="294"/>
      <c r="L454" s="181">
        <v>193950.01</v>
      </c>
      <c r="M454" s="181">
        <v>0</v>
      </c>
      <c r="N454" s="181">
        <v>14873.46</v>
      </c>
      <c r="O454" s="181">
        <v>208823.47</v>
      </c>
      <c r="P454" s="181">
        <f>N454-M454</f>
        <v>14873.46</v>
      </c>
    </row>
    <row r="455" spans="1:16" ht="9.9" customHeight="1" x14ac:dyDescent="0.3">
      <c r="A455" s="203" t="s">
        <v>1021</v>
      </c>
      <c r="B455" s="291" t="s">
        <v>336</v>
      </c>
      <c r="C455" s="292"/>
      <c r="D455" s="292"/>
      <c r="E455" s="292"/>
      <c r="F455" s="292"/>
      <c r="G455" s="295" t="s">
        <v>1022</v>
      </c>
      <c r="H455" s="296"/>
      <c r="I455" s="296"/>
      <c r="J455" s="296"/>
      <c r="K455" s="296"/>
      <c r="L455" s="182">
        <v>192920.95999999999</v>
      </c>
      <c r="M455" s="182">
        <v>0</v>
      </c>
      <c r="N455" s="182">
        <v>14514.69</v>
      </c>
      <c r="O455" s="182">
        <v>207435.65</v>
      </c>
      <c r="P455" s="182">
        <f>N455-M455</f>
        <v>14514.69</v>
      </c>
    </row>
    <row r="456" spans="1:16" ht="9.9" customHeight="1" x14ac:dyDescent="0.3">
      <c r="A456" s="203" t="s">
        <v>1023</v>
      </c>
      <c r="B456" s="291" t="s">
        <v>336</v>
      </c>
      <c r="C456" s="292"/>
      <c r="D456" s="292"/>
      <c r="E456" s="292"/>
      <c r="F456" s="292"/>
      <c r="G456" s="295" t="s">
        <v>1024</v>
      </c>
      <c r="H456" s="296"/>
      <c r="I456" s="296"/>
      <c r="J456" s="296"/>
      <c r="K456" s="296"/>
      <c r="L456" s="182">
        <v>1029.05</v>
      </c>
      <c r="M456" s="182">
        <v>0</v>
      </c>
      <c r="N456" s="182">
        <v>358.77</v>
      </c>
      <c r="O456" s="182">
        <v>1387.82</v>
      </c>
      <c r="P456" s="182">
        <f>N456-M456</f>
        <v>358.77</v>
      </c>
    </row>
    <row r="457" spans="1:16" ht="9.9" customHeight="1" x14ac:dyDescent="0.3">
      <c r="A457" s="116" t="s">
        <v>336</v>
      </c>
      <c r="B457" s="291" t="s">
        <v>336</v>
      </c>
      <c r="C457" s="292"/>
      <c r="D457" s="292"/>
      <c r="E457" s="292"/>
      <c r="F457" s="292"/>
      <c r="G457" s="117" t="s">
        <v>336</v>
      </c>
      <c r="H457" s="118"/>
      <c r="I457" s="118"/>
      <c r="J457" s="118"/>
      <c r="K457" s="118"/>
      <c r="L457" s="183"/>
      <c r="M457" s="183"/>
      <c r="N457" s="183"/>
      <c r="O457" s="183"/>
      <c r="P457" s="183"/>
    </row>
    <row r="458" spans="1:16" ht="9.9" customHeight="1" x14ac:dyDescent="0.3">
      <c r="A458" s="204" t="s">
        <v>1025</v>
      </c>
      <c r="B458" s="291" t="s">
        <v>336</v>
      </c>
      <c r="C458" s="292"/>
      <c r="D458" s="292"/>
      <c r="E458" s="293" t="s">
        <v>1026</v>
      </c>
      <c r="F458" s="294"/>
      <c r="G458" s="294"/>
      <c r="H458" s="294"/>
      <c r="I458" s="294"/>
      <c r="J458" s="294"/>
      <c r="K458" s="294"/>
      <c r="L458" s="181">
        <v>571.08000000000004</v>
      </c>
      <c r="M458" s="181">
        <v>0</v>
      </c>
      <c r="N458" s="181">
        <v>0</v>
      </c>
      <c r="O458" s="181">
        <v>571.08000000000004</v>
      </c>
      <c r="P458" s="181">
        <f>N458-M458</f>
        <v>0</v>
      </c>
    </row>
    <row r="459" spans="1:16" ht="9.9" customHeight="1" x14ac:dyDescent="0.3">
      <c r="A459" s="204" t="s">
        <v>1027</v>
      </c>
      <c r="B459" s="291" t="s">
        <v>336</v>
      </c>
      <c r="C459" s="292"/>
      <c r="D459" s="292"/>
      <c r="E459" s="292"/>
      <c r="F459" s="293" t="s">
        <v>1028</v>
      </c>
      <c r="G459" s="294"/>
      <c r="H459" s="294"/>
      <c r="I459" s="294"/>
      <c r="J459" s="294"/>
      <c r="K459" s="294"/>
      <c r="L459" s="181">
        <v>571.08000000000004</v>
      </c>
      <c r="M459" s="181">
        <v>0</v>
      </c>
      <c r="N459" s="181">
        <v>0</v>
      </c>
      <c r="O459" s="181">
        <v>571.08000000000004</v>
      </c>
      <c r="P459" s="181">
        <f>N459-M459</f>
        <v>0</v>
      </c>
    </row>
    <row r="460" spans="1:16" ht="9.9" customHeight="1" x14ac:dyDescent="0.3">
      <c r="A460" s="203" t="s">
        <v>1029</v>
      </c>
      <c r="B460" s="291" t="s">
        <v>336</v>
      </c>
      <c r="C460" s="292"/>
      <c r="D460" s="292"/>
      <c r="E460" s="292"/>
      <c r="F460" s="292"/>
      <c r="G460" s="295" t="s">
        <v>1030</v>
      </c>
      <c r="H460" s="296"/>
      <c r="I460" s="296"/>
      <c r="J460" s="296"/>
      <c r="K460" s="296"/>
      <c r="L460" s="182">
        <v>571.08000000000004</v>
      </c>
      <c r="M460" s="182">
        <v>0</v>
      </c>
      <c r="N460" s="182">
        <v>0</v>
      </c>
      <c r="O460" s="182">
        <v>571.08000000000004</v>
      </c>
      <c r="P460" s="182">
        <f>N460-M460</f>
        <v>0</v>
      </c>
    </row>
    <row r="461" spans="1:16" ht="9.9" customHeight="1" x14ac:dyDescent="0.3">
      <c r="A461" s="116" t="s">
        <v>336</v>
      </c>
      <c r="B461" s="291" t="s">
        <v>336</v>
      </c>
      <c r="C461" s="292"/>
      <c r="D461" s="292"/>
      <c r="E461" s="292"/>
      <c r="F461" s="292"/>
      <c r="G461" s="117" t="s">
        <v>336</v>
      </c>
      <c r="H461" s="118"/>
      <c r="I461" s="118"/>
      <c r="J461" s="118"/>
      <c r="K461" s="118"/>
      <c r="L461" s="183"/>
      <c r="M461" s="183"/>
      <c r="N461" s="183"/>
      <c r="O461" s="183"/>
      <c r="P461" s="183"/>
    </row>
    <row r="462" spans="1:16" ht="9.9" customHeight="1" x14ac:dyDescent="0.3">
      <c r="A462" s="204" t="s">
        <v>1031</v>
      </c>
      <c r="B462" s="291" t="s">
        <v>336</v>
      </c>
      <c r="C462" s="292"/>
      <c r="D462" s="292"/>
      <c r="E462" s="293" t="s">
        <v>1032</v>
      </c>
      <c r="F462" s="294"/>
      <c r="G462" s="294"/>
      <c r="H462" s="294"/>
      <c r="I462" s="294"/>
      <c r="J462" s="294"/>
      <c r="K462" s="294"/>
      <c r="L462" s="181">
        <v>2</v>
      </c>
      <c r="M462" s="181">
        <v>0</v>
      </c>
      <c r="N462" s="181">
        <v>0</v>
      </c>
      <c r="O462" s="181">
        <v>2</v>
      </c>
      <c r="P462" s="181">
        <f>N462-M462</f>
        <v>0</v>
      </c>
    </row>
    <row r="463" spans="1:16" ht="9.9" customHeight="1" x14ac:dyDescent="0.3">
      <c r="A463" s="204" t="s">
        <v>1033</v>
      </c>
      <c r="B463" s="291" t="s">
        <v>336</v>
      </c>
      <c r="C463" s="292"/>
      <c r="D463" s="292"/>
      <c r="E463" s="292"/>
      <c r="F463" s="293" t="s">
        <v>1032</v>
      </c>
      <c r="G463" s="294"/>
      <c r="H463" s="294"/>
      <c r="I463" s="294"/>
      <c r="J463" s="294"/>
      <c r="K463" s="294"/>
      <c r="L463" s="181">
        <v>2</v>
      </c>
      <c r="M463" s="181">
        <v>0</v>
      </c>
      <c r="N463" s="181">
        <v>0</v>
      </c>
      <c r="O463" s="181">
        <v>2</v>
      </c>
      <c r="P463" s="181">
        <f>N463-M463</f>
        <v>0</v>
      </c>
    </row>
    <row r="464" spans="1:16" ht="9.9" customHeight="1" x14ac:dyDescent="0.3">
      <c r="A464" s="203" t="s">
        <v>1034</v>
      </c>
      <c r="B464" s="291" t="s">
        <v>336</v>
      </c>
      <c r="C464" s="292"/>
      <c r="D464" s="292"/>
      <c r="E464" s="292"/>
      <c r="F464" s="292"/>
      <c r="G464" s="295" t="s">
        <v>1035</v>
      </c>
      <c r="H464" s="296"/>
      <c r="I464" s="296"/>
      <c r="J464" s="296"/>
      <c r="K464" s="296"/>
      <c r="L464" s="182">
        <v>2</v>
      </c>
      <c r="M464" s="182">
        <v>0</v>
      </c>
      <c r="N464" s="182">
        <v>0</v>
      </c>
      <c r="O464" s="182">
        <v>2</v>
      </c>
      <c r="P464" s="182">
        <f>N464-M464</f>
        <v>0</v>
      </c>
    </row>
    <row r="465" spans="1:16" ht="9.9" customHeight="1" x14ac:dyDescent="0.3">
      <c r="A465" s="116" t="s">
        <v>336</v>
      </c>
      <c r="B465" s="291" t="s">
        <v>336</v>
      </c>
      <c r="C465" s="292"/>
      <c r="D465" s="292"/>
      <c r="E465" s="292"/>
      <c r="F465" s="292"/>
      <c r="G465" s="117" t="s">
        <v>336</v>
      </c>
      <c r="H465" s="118"/>
      <c r="I465" s="118"/>
      <c r="J465" s="118"/>
      <c r="K465" s="118"/>
      <c r="L465" s="183"/>
      <c r="M465" s="183"/>
      <c r="N465" s="183"/>
      <c r="O465" s="183"/>
      <c r="P465" s="183"/>
    </row>
    <row r="466" spans="1:16" ht="9.9" customHeight="1" x14ac:dyDescent="0.3">
      <c r="A466" s="204" t="s">
        <v>1036</v>
      </c>
      <c r="B466" s="291" t="s">
        <v>336</v>
      </c>
      <c r="C466" s="292"/>
      <c r="D466" s="292"/>
      <c r="E466" s="293" t="s">
        <v>1037</v>
      </c>
      <c r="F466" s="294"/>
      <c r="G466" s="294"/>
      <c r="H466" s="294"/>
      <c r="I466" s="294"/>
      <c r="J466" s="294"/>
      <c r="K466" s="294"/>
      <c r="L466" s="181">
        <v>1194.25</v>
      </c>
      <c r="M466" s="181">
        <v>0</v>
      </c>
      <c r="N466" s="181">
        <v>136.96</v>
      </c>
      <c r="O466" s="181">
        <v>1331.21</v>
      </c>
      <c r="P466" s="181">
        <f>N466-M466</f>
        <v>136.96</v>
      </c>
    </row>
    <row r="467" spans="1:16" ht="9.9" customHeight="1" x14ac:dyDescent="0.3">
      <c r="A467" s="204" t="s">
        <v>1038</v>
      </c>
      <c r="B467" s="291" t="s">
        <v>336</v>
      </c>
      <c r="C467" s="292"/>
      <c r="D467" s="292"/>
      <c r="E467" s="292"/>
      <c r="F467" s="293" t="s">
        <v>1039</v>
      </c>
      <c r="G467" s="294"/>
      <c r="H467" s="294"/>
      <c r="I467" s="294"/>
      <c r="J467" s="294"/>
      <c r="K467" s="294"/>
      <c r="L467" s="181">
        <v>1194.25</v>
      </c>
      <c r="M467" s="181">
        <v>0</v>
      </c>
      <c r="N467" s="181">
        <v>136.96</v>
      </c>
      <c r="O467" s="181">
        <v>1331.21</v>
      </c>
      <c r="P467" s="181">
        <f>N467-M467</f>
        <v>136.96</v>
      </c>
    </row>
    <row r="468" spans="1:16" ht="9.9" customHeight="1" x14ac:dyDescent="0.3">
      <c r="A468" s="203" t="s">
        <v>1040</v>
      </c>
      <c r="B468" s="291" t="s">
        <v>336</v>
      </c>
      <c r="C468" s="292"/>
      <c r="D468" s="292"/>
      <c r="E468" s="292"/>
      <c r="F468" s="292"/>
      <c r="G468" s="295" t="s">
        <v>1041</v>
      </c>
      <c r="H468" s="296"/>
      <c r="I468" s="296"/>
      <c r="J468" s="296"/>
      <c r="K468" s="296"/>
      <c r="L468" s="182">
        <v>1194.25</v>
      </c>
      <c r="M468" s="182">
        <v>0</v>
      </c>
      <c r="N468" s="182">
        <v>136.96</v>
      </c>
      <c r="O468" s="182">
        <v>1331.21</v>
      </c>
      <c r="P468" s="182">
        <f>N468-M468</f>
        <v>136.96</v>
      </c>
    </row>
    <row r="469" spans="1:16" ht="9.9" customHeight="1" x14ac:dyDescent="0.3">
      <c r="A469" s="116" t="s">
        <v>336</v>
      </c>
      <c r="B469" s="291" t="s">
        <v>336</v>
      </c>
      <c r="C469" s="292"/>
      <c r="D469" s="292"/>
      <c r="E469" s="292"/>
      <c r="F469" s="292"/>
      <c r="G469" s="117" t="s">
        <v>336</v>
      </c>
      <c r="H469" s="118"/>
      <c r="I469" s="118"/>
      <c r="J469" s="118"/>
      <c r="K469" s="118"/>
      <c r="L469" s="183"/>
      <c r="M469" s="183"/>
      <c r="N469" s="183"/>
      <c r="O469" s="183"/>
      <c r="P469" s="183"/>
    </row>
    <row r="470" spans="1:16" ht="9.9" customHeight="1" x14ac:dyDescent="0.3">
      <c r="A470" s="204" t="s">
        <v>1042</v>
      </c>
      <c r="B470" s="291" t="s">
        <v>336</v>
      </c>
      <c r="C470" s="292"/>
      <c r="D470" s="292"/>
      <c r="E470" s="293" t="s">
        <v>980</v>
      </c>
      <c r="F470" s="294"/>
      <c r="G470" s="294"/>
      <c r="H470" s="294"/>
      <c r="I470" s="294"/>
      <c r="J470" s="294"/>
      <c r="K470" s="294"/>
      <c r="L470" s="181">
        <v>243423.57</v>
      </c>
      <c r="M470" s="181">
        <v>0</v>
      </c>
      <c r="N470" s="181">
        <v>25583.48</v>
      </c>
      <c r="O470" s="181">
        <v>269007.05</v>
      </c>
      <c r="P470" s="181">
        <f>N470-M470</f>
        <v>25583.48</v>
      </c>
    </row>
    <row r="471" spans="1:16" ht="9.9" customHeight="1" x14ac:dyDescent="0.3">
      <c r="A471" s="204" t="s">
        <v>1043</v>
      </c>
      <c r="B471" s="291" t="s">
        <v>336</v>
      </c>
      <c r="C471" s="292"/>
      <c r="D471" s="292"/>
      <c r="E471" s="292"/>
      <c r="F471" s="293" t="s">
        <v>980</v>
      </c>
      <c r="G471" s="294"/>
      <c r="H471" s="294"/>
      <c r="I471" s="294"/>
      <c r="J471" s="294"/>
      <c r="K471" s="294"/>
      <c r="L471" s="181">
        <v>243423.57</v>
      </c>
      <c r="M471" s="181">
        <v>0</v>
      </c>
      <c r="N471" s="181">
        <v>25583.48</v>
      </c>
      <c r="O471" s="181">
        <v>269007.05</v>
      </c>
      <c r="P471" s="181">
        <f>N471-M471</f>
        <v>25583.48</v>
      </c>
    </row>
    <row r="472" spans="1:16" ht="9.9" customHeight="1" x14ac:dyDescent="0.3">
      <c r="A472" s="203" t="s">
        <v>1044</v>
      </c>
      <c r="B472" s="291" t="s">
        <v>336</v>
      </c>
      <c r="C472" s="292"/>
      <c r="D472" s="292"/>
      <c r="E472" s="292"/>
      <c r="F472" s="292"/>
      <c r="G472" s="295" t="s">
        <v>985</v>
      </c>
      <c r="H472" s="296"/>
      <c r="I472" s="296"/>
      <c r="J472" s="296"/>
      <c r="K472" s="296"/>
      <c r="L472" s="182">
        <v>243423.57</v>
      </c>
      <c r="M472" s="182">
        <v>0</v>
      </c>
      <c r="N472" s="182">
        <v>25583.48</v>
      </c>
      <c r="O472" s="182">
        <v>269007.05</v>
      </c>
      <c r="P472" s="182">
        <f>N472-M472</f>
        <v>25583.48</v>
      </c>
    </row>
  </sheetData>
  <mergeCells count="856">
    <mergeCell ref="B472:F472"/>
    <mergeCell ref="G472:K472"/>
    <mergeCell ref="B468:F468"/>
    <mergeCell ref="G468:K468"/>
    <mergeCell ref="B469:F469"/>
    <mergeCell ref="B470:D470"/>
    <mergeCell ref="E470:K470"/>
    <mergeCell ref="B471:E471"/>
    <mergeCell ref="F471:K471"/>
    <mergeCell ref="B464:F464"/>
    <mergeCell ref="G464:K464"/>
    <mergeCell ref="B465:F465"/>
    <mergeCell ref="B466:D466"/>
    <mergeCell ref="E466:K466"/>
    <mergeCell ref="B467:E467"/>
    <mergeCell ref="F467:K467"/>
    <mergeCell ref="B460:F460"/>
    <mergeCell ref="G460:K460"/>
    <mergeCell ref="B461:F461"/>
    <mergeCell ref="B462:D462"/>
    <mergeCell ref="E462:K462"/>
    <mergeCell ref="B463:E463"/>
    <mergeCell ref="F463:K463"/>
    <mergeCell ref="B456:F456"/>
    <mergeCell ref="G456:K456"/>
    <mergeCell ref="B457:F457"/>
    <mergeCell ref="B458:D458"/>
    <mergeCell ref="E458:K458"/>
    <mergeCell ref="B459:E459"/>
    <mergeCell ref="F459:K459"/>
    <mergeCell ref="B452:F452"/>
    <mergeCell ref="B453:D453"/>
    <mergeCell ref="E453:K453"/>
    <mergeCell ref="B454:E454"/>
    <mergeCell ref="F454:K454"/>
    <mergeCell ref="B455:F455"/>
    <mergeCell ref="G455:K455"/>
    <mergeCell ref="B448:F448"/>
    <mergeCell ref="G448:K448"/>
    <mergeCell ref="B449:F449"/>
    <mergeCell ref="B450:E450"/>
    <mergeCell ref="F450:K450"/>
    <mergeCell ref="B451:F451"/>
    <mergeCell ref="G451:K451"/>
    <mergeCell ref="B444:F444"/>
    <mergeCell ref="G444:K444"/>
    <mergeCell ref="B445:F445"/>
    <mergeCell ref="G445:K445"/>
    <mergeCell ref="B446:F446"/>
    <mergeCell ref="B447:E447"/>
    <mergeCell ref="F447:K447"/>
    <mergeCell ref="B440:F440"/>
    <mergeCell ref="B441:D441"/>
    <mergeCell ref="E441:K441"/>
    <mergeCell ref="B442:E442"/>
    <mergeCell ref="F442:K442"/>
    <mergeCell ref="B443:F443"/>
    <mergeCell ref="G443:K443"/>
    <mergeCell ref="B437:E437"/>
    <mergeCell ref="F437:K437"/>
    <mergeCell ref="B438:F438"/>
    <mergeCell ref="G438:K438"/>
    <mergeCell ref="B439:F439"/>
    <mergeCell ref="G439:K439"/>
    <mergeCell ref="B432:D432"/>
    <mergeCell ref="B433:K433"/>
    <mergeCell ref="C434:K434"/>
    <mergeCell ref="B435:C435"/>
    <mergeCell ref="D435:K435"/>
    <mergeCell ref="B436:D436"/>
    <mergeCell ref="E436:K436"/>
    <mergeCell ref="B429:F429"/>
    <mergeCell ref="G429:K429"/>
    <mergeCell ref="B430:F430"/>
    <mergeCell ref="G430:K430"/>
    <mergeCell ref="B431:F431"/>
    <mergeCell ref="G431:K431"/>
    <mergeCell ref="B426:C426"/>
    <mergeCell ref="D426:K426"/>
    <mergeCell ref="B427:D427"/>
    <mergeCell ref="E427:K427"/>
    <mergeCell ref="B428:E428"/>
    <mergeCell ref="F428:K428"/>
    <mergeCell ref="B422:E422"/>
    <mergeCell ref="F422:K422"/>
    <mergeCell ref="B423:F423"/>
    <mergeCell ref="G423:K423"/>
    <mergeCell ref="B424:F424"/>
    <mergeCell ref="C425:K425"/>
    <mergeCell ref="B418:F418"/>
    <mergeCell ref="C419:K419"/>
    <mergeCell ref="B420:C420"/>
    <mergeCell ref="D420:K420"/>
    <mergeCell ref="B421:D421"/>
    <mergeCell ref="E421:K421"/>
    <mergeCell ref="B415:E415"/>
    <mergeCell ref="F415:K415"/>
    <mergeCell ref="B416:F416"/>
    <mergeCell ref="G416:K416"/>
    <mergeCell ref="B417:F417"/>
    <mergeCell ref="G417:K417"/>
    <mergeCell ref="B411:F411"/>
    <mergeCell ref="C412:K412"/>
    <mergeCell ref="B413:C413"/>
    <mergeCell ref="D413:K413"/>
    <mergeCell ref="B414:D414"/>
    <mergeCell ref="E414:K414"/>
    <mergeCell ref="B408:D408"/>
    <mergeCell ref="E408:K408"/>
    <mergeCell ref="B409:E409"/>
    <mergeCell ref="F409:K409"/>
    <mergeCell ref="B410:F410"/>
    <mergeCell ref="G410:K410"/>
    <mergeCell ref="B404:F404"/>
    <mergeCell ref="G404:K404"/>
    <mergeCell ref="B405:F405"/>
    <mergeCell ref="C406:K406"/>
    <mergeCell ref="B407:C407"/>
    <mergeCell ref="D407:K407"/>
    <mergeCell ref="B400:F400"/>
    <mergeCell ref="G400:K400"/>
    <mergeCell ref="B401:F401"/>
    <mergeCell ref="G401:K401"/>
    <mergeCell ref="B402:F402"/>
    <mergeCell ref="B403:E403"/>
    <mergeCell ref="F403:K403"/>
    <mergeCell ref="B397:F397"/>
    <mergeCell ref="G397:K397"/>
    <mergeCell ref="B398:F398"/>
    <mergeCell ref="G398:K398"/>
    <mergeCell ref="B399:F399"/>
    <mergeCell ref="G399:K399"/>
    <mergeCell ref="B393:F393"/>
    <mergeCell ref="G393:K393"/>
    <mergeCell ref="B394:F394"/>
    <mergeCell ref="B395:E395"/>
    <mergeCell ref="F395:K395"/>
    <mergeCell ref="B396:F396"/>
    <mergeCell ref="G396:K396"/>
    <mergeCell ref="C389:K389"/>
    <mergeCell ref="B390:C390"/>
    <mergeCell ref="D390:K390"/>
    <mergeCell ref="B391:D391"/>
    <mergeCell ref="E391:K391"/>
    <mergeCell ref="B392:E392"/>
    <mergeCell ref="F392:K392"/>
    <mergeCell ref="B385:F385"/>
    <mergeCell ref="B386:E386"/>
    <mergeCell ref="F386:K386"/>
    <mergeCell ref="B387:F387"/>
    <mergeCell ref="G387:K387"/>
    <mergeCell ref="B388:F388"/>
    <mergeCell ref="B382:F382"/>
    <mergeCell ref="G382:K382"/>
    <mergeCell ref="B383:F383"/>
    <mergeCell ref="G383:K383"/>
    <mergeCell ref="B384:F384"/>
    <mergeCell ref="G384:K384"/>
    <mergeCell ref="B378:F378"/>
    <mergeCell ref="G378:K378"/>
    <mergeCell ref="B379:F379"/>
    <mergeCell ref="B380:E380"/>
    <mergeCell ref="F380:K380"/>
    <mergeCell ref="B381:F381"/>
    <mergeCell ref="G381:K381"/>
    <mergeCell ref="B374:F374"/>
    <mergeCell ref="G374:K374"/>
    <mergeCell ref="B375:F375"/>
    <mergeCell ref="G375:K375"/>
    <mergeCell ref="B376:F376"/>
    <mergeCell ref="B377:E377"/>
    <mergeCell ref="F377:K377"/>
    <mergeCell ref="B371:C371"/>
    <mergeCell ref="D371:K371"/>
    <mergeCell ref="B372:D372"/>
    <mergeCell ref="E372:K372"/>
    <mergeCell ref="B373:E373"/>
    <mergeCell ref="F373:K373"/>
    <mergeCell ref="B367:E367"/>
    <mergeCell ref="F367:K367"/>
    <mergeCell ref="B368:F368"/>
    <mergeCell ref="G368:K368"/>
    <mergeCell ref="B369:F369"/>
    <mergeCell ref="C370:K370"/>
    <mergeCell ref="B363:F363"/>
    <mergeCell ref="C364:K364"/>
    <mergeCell ref="B365:C365"/>
    <mergeCell ref="D365:K365"/>
    <mergeCell ref="B366:D366"/>
    <mergeCell ref="E366:K366"/>
    <mergeCell ref="B359:F359"/>
    <mergeCell ref="G359:K359"/>
    <mergeCell ref="B360:F360"/>
    <mergeCell ref="B361:E361"/>
    <mergeCell ref="F361:K361"/>
    <mergeCell ref="B362:F362"/>
    <mergeCell ref="G362:K362"/>
    <mergeCell ref="B355:E355"/>
    <mergeCell ref="F355:K355"/>
    <mergeCell ref="B356:F356"/>
    <mergeCell ref="G356:K356"/>
    <mergeCell ref="B357:F357"/>
    <mergeCell ref="B358:E358"/>
    <mergeCell ref="F358:K358"/>
    <mergeCell ref="B351:F351"/>
    <mergeCell ref="B352:E352"/>
    <mergeCell ref="F352:K352"/>
    <mergeCell ref="B353:F353"/>
    <mergeCell ref="G353:K353"/>
    <mergeCell ref="B354:F354"/>
    <mergeCell ref="B348:F348"/>
    <mergeCell ref="G348:K348"/>
    <mergeCell ref="B349:F349"/>
    <mergeCell ref="G349:K349"/>
    <mergeCell ref="B350:F350"/>
    <mergeCell ref="G350:K350"/>
    <mergeCell ref="B345:F345"/>
    <mergeCell ref="G345:K345"/>
    <mergeCell ref="B346:F346"/>
    <mergeCell ref="G346:K346"/>
    <mergeCell ref="B347:F347"/>
    <mergeCell ref="G347:K347"/>
    <mergeCell ref="B342:F342"/>
    <mergeCell ref="G342:K342"/>
    <mergeCell ref="B343:F343"/>
    <mergeCell ref="G343:K343"/>
    <mergeCell ref="B344:F344"/>
    <mergeCell ref="G344:K344"/>
    <mergeCell ref="B339:E339"/>
    <mergeCell ref="F339:K339"/>
    <mergeCell ref="B340:F340"/>
    <mergeCell ref="G340:K340"/>
    <mergeCell ref="B341:F341"/>
    <mergeCell ref="G341:K341"/>
    <mergeCell ref="B335:F335"/>
    <mergeCell ref="C336:K336"/>
    <mergeCell ref="B337:C337"/>
    <mergeCell ref="D337:K337"/>
    <mergeCell ref="B338:D338"/>
    <mergeCell ref="E338:K338"/>
    <mergeCell ref="B331:F331"/>
    <mergeCell ref="G331:K331"/>
    <mergeCell ref="B332:F332"/>
    <mergeCell ref="B333:E333"/>
    <mergeCell ref="F333:K333"/>
    <mergeCell ref="B334:F334"/>
    <mergeCell ref="G334:K334"/>
    <mergeCell ref="B328:F328"/>
    <mergeCell ref="G328:K328"/>
    <mergeCell ref="B329:F329"/>
    <mergeCell ref="G329:K329"/>
    <mergeCell ref="B330:F330"/>
    <mergeCell ref="G330:K330"/>
    <mergeCell ref="B325:F325"/>
    <mergeCell ref="G325:K325"/>
    <mergeCell ref="B326:F326"/>
    <mergeCell ref="G326:K326"/>
    <mergeCell ref="B327:F327"/>
    <mergeCell ref="G327:K327"/>
    <mergeCell ref="B322:F322"/>
    <mergeCell ref="G322:K322"/>
    <mergeCell ref="B323:F323"/>
    <mergeCell ref="G323:K323"/>
    <mergeCell ref="B324:F324"/>
    <mergeCell ref="G324:K324"/>
    <mergeCell ref="B319:F319"/>
    <mergeCell ref="G319:K319"/>
    <mergeCell ref="B320:F320"/>
    <mergeCell ref="G320:K320"/>
    <mergeCell ref="B321:F321"/>
    <mergeCell ref="G321:K321"/>
    <mergeCell ref="B316:F316"/>
    <mergeCell ref="G316:K316"/>
    <mergeCell ref="B317:F317"/>
    <mergeCell ref="G317:K317"/>
    <mergeCell ref="B318:F318"/>
    <mergeCell ref="G318:K318"/>
    <mergeCell ref="B312:F312"/>
    <mergeCell ref="B313:E313"/>
    <mergeCell ref="F313:K313"/>
    <mergeCell ref="B314:F314"/>
    <mergeCell ref="G314:K314"/>
    <mergeCell ref="B315:F315"/>
    <mergeCell ref="G315:K315"/>
    <mergeCell ref="B309:F309"/>
    <mergeCell ref="G309:K309"/>
    <mergeCell ref="B310:F310"/>
    <mergeCell ref="G310:K310"/>
    <mergeCell ref="B311:F311"/>
    <mergeCell ref="G311:K311"/>
    <mergeCell ref="B306:F306"/>
    <mergeCell ref="G306:K306"/>
    <mergeCell ref="B307:F307"/>
    <mergeCell ref="G307:K307"/>
    <mergeCell ref="B308:F308"/>
    <mergeCell ref="G308:K308"/>
    <mergeCell ref="B302:F302"/>
    <mergeCell ref="G302:K302"/>
    <mergeCell ref="B303:F303"/>
    <mergeCell ref="G303:K303"/>
    <mergeCell ref="B304:F304"/>
    <mergeCell ref="B305:E305"/>
    <mergeCell ref="F305:K305"/>
    <mergeCell ref="B299:F299"/>
    <mergeCell ref="G299:K299"/>
    <mergeCell ref="B300:F300"/>
    <mergeCell ref="G300:K300"/>
    <mergeCell ref="B301:F301"/>
    <mergeCell ref="G301:K301"/>
    <mergeCell ref="B295:F295"/>
    <mergeCell ref="G295:K295"/>
    <mergeCell ref="B296:F296"/>
    <mergeCell ref="B297:E297"/>
    <mergeCell ref="F297:K297"/>
    <mergeCell ref="B298:F298"/>
    <mergeCell ref="G298:K298"/>
    <mergeCell ref="B291:F291"/>
    <mergeCell ref="G291:K291"/>
    <mergeCell ref="B292:F292"/>
    <mergeCell ref="B293:E293"/>
    <mergeCell ref="F293:K293"/>
    <mergeCell ref="B294:F294"/>
    <mergeCell ref="G294:K294"/>
    <mergeCell ref="B288:F288"/>
    <mergeCell ref="G288:K288"/>
    <mergeCell ref="B289:F289"/>
    <mergeCell ref="G289:K289"/>
    <mergeCell ref="B290:F290"/>
    <mergeCell ref="G290:K290"/>
    <mergeCell ref="B284:E284"/>
    <mergeCell ref="F284:K284"/>
    <mergeCell ref="B285:F285"/>
    <mergeCell ref="G285:K285"/>
    <mergeCell ref="B286:F286"/>
    <mergeCell ref="B287:E287"/>
    <mergeCell ref="F287:K287"/>
    <mergeCell ref="B280:F280"/>
    <mergeCell ref="C281:K281"/>
    <mergeCell ref="B282:C282"/>
    <mergeCell ref="D282:K282"/>
    <mergeCell ref="B283:D283"/>
    <mergeCell ref="E283:K283"/>
    <mergeCell ref="B277:F277"/>
    <mergeCell ref="G277:K277"/>
    <mergeCell ref="B278:F278"/>
    <mergeCell ref="G278:K278"/>
    <mergeCell ref="B279:F279"/>
    <mergeCell ref="G279:K279"/>
    <mergeCell ref="B274:F274"/>
    <mergeCell ref="G274:K274"/>
    <mergeCell ref="B275:F275"/>
    <mergeCell ref="G275:K275"/>
    <mergeCell ref="B276:F276"/>
    <mergeCell ref="G276:K276"/>
    <mergeCell ref="B271:F271"/>
    <mergeCell ref="G271:K271"/>
    <mergeCell ref="B272:F272"/>
    <mergeCell ref="G272:K272"/>
    <mergeCell ref="B273:F273"/>
    <mergeCell ref="G273:K273"/>
    <mergeCell ref="B267:D267"/>
    <mergeCell ref="B268:C268"/>
    <mergeCell ref="D268:K268"/>
    <mergeCell ref="B269:D269"/>
    <mergeCell ref="E269:K269"/>
    <mergeCell ref="B270:E270"/>
    <mergeCell ref="F270:K270"/>
    <mergeCell ref="B264:F264"/>
    <mergeCell ref="G264:K264"/>
    <mergeCell ref="B265:F265"/>
    <mergeCell ref="G265:K265"/>
    <mergeCell ref="B266:F266"/>
    <mergeCell ref="G266:K266"/>
    <mergeCell ref="B260:F260"/>
    <mergeCell ref="G260:K260"/>
    <mergeCell ref="B261:F261"/>
    <mergeCell ref="B262:D262"/>
    <mergeCell ref="E262:K262"/>
    <mergeCell ref="B263:E263"/>
    <mergeCell ref="F263:K263"/>
    <mergeCell ref="B257:F257"/>
    <mergeCell ref="G257:K257"/>
    <mergeCell ref="B258:F258"/>
    <mergeCell ref="G258:K258"/>
    <mergeCell ref="B259:F259"/>
    <mergeCell ref="G259:K259"/>
    <mergeCell ref="B254:F254"/>
    <mergeCell ref="G254:K254"/>
    <mergeCell ref="B255:F255"/>
    <mergeCell ref="G255:K255"/>
    <mergeCell ref="B256:F256"/>
    <mergeCell ref="G256:K256"/>
    <mergeCell ref="B251:F251"/>
    <mergeCell ref="G251:K251"/>
    <mergeCell ref="B252:F252"/>
    <mergeCell ref="G252:K252"/>
    <mergeCell ref="B253:F253"/>
    <mergeCell ref="G253:K253"/>
    <mergeCell ref="B248:F248"/>
    <mergeCell ref="G248:K248"/>
    <mergeCell ref="B249:F249"/>
    <mergeCell ref="G249:K249"/>
    <mergeCell ref="B250:F250"/>
    <mergeCell ref="G250:K250"/>
    <mergeCell ref="B244:F244"/>
    <mergeCell ref="B245:E245"/>
    <mergeCell ref="F245:K245"/>
    <mergeCell ref="B246:F246"/>
    <mergeCell ref="G246:K246"/>
    <mergeCell ref="B247:F247"/>
    <mergeCell ref="G247:K247"/>
    <mergeCell ref="B241:F241"/>
    <mergeCell ref="G241:K241"/>
    <mergeCell ref="B242:F242"/>
    <mergeCell ref="G242:K242"/>
    <mergeCell ref="B243:F243"/>
    <mergeCell ref="G243:K243"/>
    <mergeCell ref="B238:F238"/>
    <mergeCell ref="G238:K238"/>
    <mergeCell ref="B239:F239"/>
    <mergeCell ref="G239:K239"/>
    <mergeCell ref="B240:F240"/>
    <mergeCell ref="G240:K240"/>
    <mergeCell ref="B235:F235"/>
    <mergeCell ref="G235:K235"/>
    <mergeCell ref="B236:F236"/>
    <mergeCell ref="G236:K236"/>
    <mergeCell ref="B237:F237"/>
    <mergeCell ref="G237:K237"/>
    <mergeCell ref="B232:E232"/>
    <mergeCell ref="F232:K232"/>
    <mergeCell ref="B233:F233"/>
    <mergeCell ref="G233:K233"/>
    <mergeCell ref="B234:F234"/>
    <mergeCell ref="G234:K234"/>
    <mergeCell ref="B228:F228"/>
    <mergeCell ref="G228:K228"/>
    <mergeCell ref="B229:F229"/>
    <mergeCell ref="G229:K229"/>
    <mergeCell ref="B230:F230"/>
    <mergeCell ref="B231:D231"/>
    <mergeCell ref="E231:K231"/>
    <mergeCell ref="B225:F225"/>
    <mergeCell ref="G225:K225"/>
    <mergeCell ref="B226:F226"/>
    <mergeCell ref="G226:K226"/>
    <mergeCell ref="B227:F227"/>
    <mergeCell ref="G227:K227"/>
    <mergeCell ref="B221:F221"/>
    <mergeCell ref="B222:E222"/>
    <mergeCell ref="F222:K222"/>
    <mergeCell ref="B223:F223"/>
    <mergeCell ref="G223:K223"/>
    <mergeCell ref="B224:F224"/>
    <mergeCell ref="G224:K224"/>
    <mergeCell ref="B218:F218"/>
    <mergeCell ref="G218:K218"/>
    <mergeCell ref="B219:F219"/>
    <mergeCell ref="G219:K219"/>
    <mergeCell ref="B220:F220"/>
    <mergeCell ref="G220:K220"/>
    <mergeCell ref="B215:F215"/>
    <mergeCell ref="G215:K215"/>
    <mergeCell ref="B216:F216"/>
    <mergeCell ref="G216:K216"/>
    <mergeCell ref="B217:F217"/>
    <mergeCell ref="G217:K217"/>
    <mergeCell ref="B212:F212"/>
    <mergeCell ref="G212:K212"/>
    <mergeCell ref="B213:F213"/>
    <mergeCell ref="G213:K213"/>
    <mergeCell ref="B214:F214"/>
    <mergeCell ref="G214:K214"/>
    <mergeCell ref="C208:K208"/>
    <mergeCell ref="B209:C209"/>
    <mergeCell ref="D209:K209"/>
    <mergeCell ref="B210:D210"/>
    <mergeCell ref="E210:K210"/>
    <mergeCell ref="B211:E211"/>
    <mergeCell ref="F211:K211"/>
    <mergeCell ref="B204:F204"/>
    <mergeCell ref="G204:K204"/>
    <mergeCell ref="B205:F205"/>
    <mergeCell ref="G205:K205"/>
    <mergeCell ref="B206:C206"/>
    <mergeCell ref="B207:K207"/>
    <mergeCell ref="B201:F201"/>
    <mergeCell ref="G201:K201"/>
    <mergeCell ref="B202:F202"/>
    <mergeCell ref="G202:K202"/>
    <mergeCell ref="B203:F203"/>
    <mergeCell ref="G203:K203"/>
    <mergeCell ref="B197:F197"/>
    <mergeCell ref="B198:C198"/>
    <mergeCell ref="D198:K198"/>
    <mergeCell ref="B199:D199"/>
    <mergeCell ref="E199:K199"/>
    <mergeCell ref="B200:E200"/>
    <mergeCell ref="F200:K200"/>
    <mergeCell ref="B193:F193"/>
    <mergeCell ref="B194:D194"/>
    <mergeCell ref="E194:K194"/>
    <mergeCell ref="B195:E195"/>
    <mergeCell ref="F195:K195"/>
    <mergeCell ref="B196:F196"/>
    <mergeCell ref="G196:K196"/>
    <mergeCell ref="B189:F189"/>
    <mergeCell ref="B190:D190"/>
    <mergeCell ref="E190:K190"/>
    <mergeCell ref="B191:E191"/>
    <mergeCell ref="F191:K191"/>
    <mergeCell ref="B192:F192"/>
    <mergeCell ref="G192:K192"/>
    <mergeCell ref="B186:F186"/>
    <mergeCell ref="G186:K186"/>
    <mergeCell ref="B187:F187"/>
    <mergeCell ref="G187:K187"/>
    <mergeCell ref="B188:F188"/>
    <mergeCell ref="G188:K188"/>
    <mergeCell ref="B183:F183"/>
    <mergeCell ref="G183:K183"/>
    <mergeCell ref="B184:F184"/>
    <mergeCell ref="G184:K184"/>
    <mergeCell ref="B185:F185"/>
    <mergeCell ref="G185:K185"/>
    <mergeCell ref="B180:C180"/>
    <mergeCell ref="D180:K180"/>
    <mergeCell ref="B181:D181"/>
    <mergeCell ref="E181:K181"/>
    <mergeCell ref="B182:E182"/>
    <mergeCell ref="F182:K182"/>
    <mergeCell ref="B176:E176"/>
    <mergeCell ref="F176:K176"/>
    <mergeCell ref="B177:F177"/>
    <mergeCell ref="G177:K177"/>
    <mergeCell ref="B178:C178"/>
    <mergeCell ref="C179:K179"/>
    <mergeCell ref="B172:F172"/>
    <mergeCell ref="G172:K172"/>
    <mergeCell ref="B173:F173"/>
    <mergeCell ref="B174:C174"/>
    <mergeCell ref="D174:K174"/>
    <mergeCell ref="B175:D175"/>
    <mergeCell ref="E175:K175"/>
    <mergeCell ref="B168:F168"/>
    <mergeCell ref="B169:D169"/>
    <mergeCell ref="E169:K169"/>
    <mergeCell ref="B170:E170"/>
    <mergeCell ref="F170:K170"/>
    <mergeCell ref="B171:F171"/>
    <mergeCell ref="G171:K171"/>
    <mergeCell ref="B164:F164"/>
    <mergeCell ref="B165:E165"/>
    <mergeCell ref="F165:K165"/>
    <mergeCell ref="B166:F166"/>
    <mergeCell ref="G166:K166"/>
    <mergeCell ref="B167:F167"/>
    <mergeCell ref="G167:K167"/>
    <mergeCell ref="B161:F161"/>
    <mergeCell ref="G161:K161"/>
    <mergeCell ref="B162:F162"/>
    <mergeCell ref="G162:K162"/>
    <mergeCell ref="B163:F163"/>
    <mergeCell ref="G163:K163"/>
    <mergeCell ref="B158:F158"/>
    <mergeCell ref="G158:K158"/>
    <mergeCell ref="B159:F159"/>
    <mergeCell ref="G159:K159"/>
    <mergeCell ref="B160:F160"/>
    <mergeCell ref="G160:K160"/>
    <mergeCell ref="B154:F154"/>
    <mergeCell ref="B155:D155"/>
    <mergeCell ref="E155:K155"/>
    <mergeCell ref="B156:E156"/>
    <mergeCell ref="F156:K156"/>
    <mergeCell ref="B157:F157"/>
    <mergeCell ref="G157:K157"/>
    <mergeCell ref="B151:F151"/>
    <mergeCell ref="G151:K151"/>
    <mergeCell ref="B152:F152"/>
    <mergeCell ref="G152:K152"/>
    <mergeCell ref="B153:F153"/>
    <mergeCell ref="G153:K153"/>
    <mergeCell ref="B147:F147"/>
    <mergeCell ref="B148:D148"/>
    <mergeCell ref="E148:K148"/>
    <mergeCell ref="B149:E149"/>
    <mergeCell ref="F149:K149"/>
    <mergeCell ref="B150:F150"/>
    <mergeCell ref="G150:K150"/>
    <mergeCell ref="B144:F144"/>
    <mergeCell ref="G144:K144"/>
    <mergeCell ref="B145:F145"/>
    <mergeCell ref="G145:K145"/>
    <mergeCell ref="B146:F146"/>
    <mergeCell ref="G146:K146"/>
    <mergeCell ref="B141:F141"/>
    <mergeCell ref="G141:K141"/>
    <mergeCell ref="B142:F142"/>
    <mergeCell ref="G142:K142"/>
    <mergeCell ref="B143:F143"/>
    <mergeCell ref="G143:K143"/>
    <mergeCell ref="C137:K137"/>
    <mergeCell ref="B138:C138"/>
    <mergeCell ref="D138:K138"/>
    <mergeCell ref="B139:D139"/>
    <mergeCell ref="E139:K139"/>
    <mergeCell ref="B140:E140"/>
    <mergeCell ref="F140:K140"/>
    <mergeCell ref="B133:F133"/>
    <mergeCell ref="G133:K133"/>
    <mergeCell ref="B134:F134"/>
    <mergeCell ref="G134:K134"/>
    <mergeCell ref="B135:F135"/>
    <mergeCell ref="B136:K136"/>
    <mergeCell ref="B130:F130"/>
    <mergeCell ref="G130:K130"/>
    <mergeCell ref="B131:F131"/>
    <mergeCell ref="G131:K131"/>
    <mergeCell ref="B132:F132"/>
    <mergeCell ref="G132:K132"/>
    <mergeCell ref="B126:F126"/>
    <mergeCell ref="B127:C127"/>
    <mergeCell ref="D127:K127"/>
    <mergeCell ref="B128:D128"/>
    <mergeCell ref="E128:K128"/>
    <mergeCell ref="B129:E129"/>
    <mergeCell ref="F129:K129"/>
    <mergeCell ref="B122:F122"/>
    <mergeCell ref="B123:D123"/>
    <mergeCell ref="E123:K123"/>
    <mergeCell ref="B124:E124"/>
    <mergeCell ref="F124:K124"/>
    <mergeCell ref="B125:F125"/>
    <mergeCell ref="G125:K125"/>
    <mergeCell ref="B119:F119"/>
    <mergeCell ref="G119:K119"/>
    <mergeCell ref="B120:F120"/>
    <mergeCell ref="G120:K120"/>
    <mergeCell ref="B121:F121"/>
    <mergeCell ref="G121:K121"/>
    <mergeCell ref="B115:F115"/>
    <mergeCell ref="G115:K115"/>
    <mergeCell ref="B116:F116"/>
    <mergeCell ref="G116:K116"/>
    <mergeCell ref="B117:F117"/>
    <mergeCell ref="B118:E118"/>
    <mergeCell ref="F118:K118"/>
    <mergeCell ref="B111:F111"/>
    <mergeCell ref="B112:D112"/>
    <mergeCell ref="E112:K112"/>
    <mergeCell ref="B113:E113"/>
    <mergeCell ref="F113:K113"/>
    <mergeCell ref="B114:F114"/>
    <mergeCell ref="G114:K114"/>
    <mergeCell ref="B108:F108"/>
    <mergeCell ref="G108:K108"/>
    <mergeCell ref="B109:F109"/>
    <mergeCell ref="G109:K109"/>
    <mergeCell ref="B110:F110"/>
    <mergeCell ref="G110:K110"/>
    <mergeCell ref="B105:F105"/>
    <mergeCell ref="G105:K105"/>
    <mergeCell ref="B106:F106"/>
    <mergeCell ref="G106:K106"/>
    <mergeCell ref="B107:F107"/>
    <mergeCell ref="G107:K107"/>
    <mergeCell ref="B102:F102"/>
    <mergeCell ref="G102:K102"/>
    <mergeCell ref="B103:F103"/>
    <mergeCell ref="G103:K103"/>
    <mergeCell ref="B104:F104"/>
    <mergeCell ref="G104:K104"/>
    <mergeCell ref="B99:F99"/>
    <mergeCell ref="G99:K99"/>
    <mergeCell ref="B100:F100"/>
    <mergeCell ref="G100:K100"/>
    <mergeCell ref="B101:F101"/>
    <mergeCell ref="G101:K101"/>
    <mergeCell ref="B96:F96"/>
    <mergeCell ref="G96:K96"/>
    <mergeCell ref="B97:F97"/>
    <mergeCell ref="G97:K97"/>
    <mergeCell ref="B98:F98"/>
    <mergeCell ref="G98:K98"/>
    <mergeCell ref="B93:F93"/>
    <mergeCell ref="G93:K93"/>
    <mergeCell ref="B94:F94"/>
    <mergeCell ref="G94:K94"/>
    <mergeCell ref="B95:F95"/>
    <mergeCell ref="G95:K95"/>
    <mergeCell ref="B90:F90"/>
    <mergeCell ref="G90:K90"/>
    <mergeCell ref="B91:F91"/>
    <mergeCell ref="G91:K91"/>
    <mergeCell ref="B92:F92"/>
    <mergeCell ref="G92:K92"/>
    <mergeCell ref="B87:F87"/>
    <mergeCell ref="G87:K87"/>
    <mergeCell ref="B88:F88"/>
    <mergeCell ref="G88:K88"/>
    <mergeCell ref="B89:F89"/>
    <mergeCell ref="G89:K89"/>
    <mergeCell ref="B83:F83"/>
    <mergeCell ref="G83:K83"/>
    <mergeCell ref="B84:F84"/>
    <mergeCell ref="B85:D85"/>
    <mergeCell ref="E85:K85"/>
    <mergeCell ref="B86:E86"/>
    <mergeCell ref="F86:K86"/>
    <mergeCell ref="B80:F80"/>
    <mergeCell ref="G80:K80"/>
    <mergeCell ref="B81:F81"/>
    <mergeCell ref="G81:K81"/>
    <mergeCell ref="B82:F82"/>
    <mergeCell ref="G82:K82"/>
    <mergeCell ref="B77:F77"/>
    <mergeCell ref="G77:K77"/>
    <mergeCell ref="B78:F78"/>
    <mergeCell ref="G78:K78"/>
    <mergeCell ref="B79:F79"/>
    <mergeCell ref="G79:K79"/>
    <mergeCell ref="B74:F74"/>
    <mergeCell ref="G74:K74"/>
    <mergeCell ref="B75:F75"/>
    <mergeCell ref="G75:K75"/>
    <mergeCell ref="B76:F76"/>
    <mergeCell ref="G76:K76"/>
    <mergeCell ref="B71:F71"/>
    <mergeCell ref="G71:K71"/>
    <mergeCell ref="B72:F72"/>
    <mergeCell ref="G72:K72"/>
    <mergeCell ref="B73:F73"/>
    <mergeCell ref="G73:K73"/>
    <mergeCell ref="B68:F68"/>
    <mergeCell ref="G68:K68"/>
    <mergeCell ref="B69:F69"/>
    <mergeCell ref="G69:K69"/>
    <mergeCell ref="B70:F70"/>
    <mergeCell ref="G70:K70"/>
    <mergeCell ref="B65:F65"/>
    <mergeCell ref="G65:K65"/>
    <mergeCell ref="B66:F66"/>
    <mergeCell ref="G66:K66"/>
    <mergeCell ref="B67:F67"/>
    <mergeCell ref="G67:K67"/>
    <mergeCell ref="B62:F62"/>
    <mergeCell ref="G62:K62"/>
    <mergeCell ref="B63:F63"/>
    <mergeCell ref="G63:K63"/>
    <mergeCell ref="B64:F64"/>
    <mergeCell ref="G64:K64"/>
    <mergeCell ref="B59:F59"/>
    <mergeCell ref="G59:K59"/>
    <mergeCell ref="B60:F60"/>
    <mergeCell ref="G60:K60"/>
    <mergeCell ref="B61:F61"/>
    <mergeCell ref="G61:K61"/>
    <mergeCell ref="B56:D56"/>
    <mergeCell ref="E56:K56"/>
    <mergeCell ref="B57:E57"/>
    <mergeCell ref="F57:K57"/>
    <mergeCell ref="B58:F58"/>
    <mergeCell ref="G58:K58"/>
    <mergeCell ref="B52:E52"/>
    <mergeCell ref="F52:K52"/>
    <mergeCell ref="B53:F53"/>
    <mergeCell ref="G53:K53"/>
    <mergeCell ref="B54:F54"/>
    <mergeCell ref="B55:C55"/>
    <mergeCell ref="D55:K55"/>
    <mergeCell ref="B48:F48"/>
    <mergeCell ref="C49:K49"/>
    <mergeCell ref="B50:C50"/>
    <mergeCell ref="D50:K50"/>
    <mergeCell ref="B51:D51"/>
    <mergeCell ref="E51:K51"/>
    <mergeCell ref="B44:F44"/>
    <mergeCell ref="B45:D45"/>
    <mergeCell ref="E45:K45"/>
    <mergeCell ref="B46:E46"/>
    <mergeCell ref="F46:K46"/>
    <mergeCell ref="B47:F47"/>
    <mergeCell ref="G47:K47"/>
    <mergeCell ref="B41:E41"/>
    <mergeCell ref="F41:K41"/>
    <mergeCell ref="B42:F42"/>
    <mergeCell ref="G42:K42"/>
    <mergeCell ref="B43:F43"/>
    <mergeCell ref="G43:K43"/>
    <mergeCell ref="B37:F37"/>
    <mergeCell ref="G37:K37"/>
    <mergeCell ref="B38:F38"/>
    <mergeCell ref="G38:K38"/>
    <mergeCell ref="B39:F39"/>
    <mergeCell ref="B40:D40"/>
    <mergeCell ref="E40:K40"/>
    <mergeCell ref="B34:D34"/>
    <mergeCell ref="E34:K34"/>
    <mergeCell ref="B35:E35"/>
    <mergeCell ref="F35:K35"/>
    <mergeCell ref="B36:F36"/>
    <mergeCell ref="G36:K36"/>
    <mergeCell ref="B30:E30"/>
    <mergeCell ref="F30:K30"/>
    <mergeCell ref="B31:F31"/>
    <mergeCell ref="G31:K31"/>
    <mergeCell ref="B32:F32"/>
    <mergeCell ref="B33:C33"/>
    <mergeCell ref="D33:K33"/>
    <mergeCell ref="B26:F26"/>
    <mergeCell ref="B27:E27"/>
    <mergeCell ref="F27:K27"/>
    <mergeCell ref="B28:F28"/>
    <mergeCell ref="G28:K28"/>
    <mergeCell ref="B29:F29"/>
    <mergeCell ref="B23:F23"/>
    <mergeCell ref="G23:K23"/>
    <mergeCell ref="B24:F24"/>
    <mergeCell ref="G24:K24"/>
    <mergeCell ref="B25:F25"/>
    <mergeCell ref="G25:K25"/>
    <mergeCell ref="B19:F19"/>
    <mergeCell ref="G19:K19"/>
    <mergeCell ref="B20:F20"/>
    <mergeCell ref="B21:E21"/>
    <mergeCell ref="F21:K21"/>
    <mergeCell ref="B22:F22"/>
    <mergeCell ref="G22:K22"/>
    <mergeCell ref="B15:F15"/>
    <mergeCell ref="G15:K15"/>
    <mergeCell ref="B16:F16"/>
    <mergeCell ref="G16:K16"/>
    <mergeCell ref="B17:F17"/>
    <mergeCell ref="B18:E18"/>
    <mergeCell ref="F18:K18"/>
    <mergeCell ref="B13:F13"/>
    <mergeCell ref="G13:K13"/>
    <mergeCell ref="B14:F14"/>
    <mergeCell ref="G14:K14"/>
    <mergeCell ref="B8:E8"/>
    <mergeCell ref="F8:K8"/>
    <mergeCell ref="B9:F9"/>
    <mergeCell ref="G9:K9"/>
    <mergeCell ref="B10:F10"/>
    <mergeCell ref="G10:K10"/>
    <mergeCell ref="B1:K1"/>
    <mergeCell ref="B4:K4"/>
    <mergeCell ref="C5:K5"/>
    <mergeCell ref="B6:C6"/>
    <mergeCell ref="D6:K6"/>
    <mergeCell ref="B7:D7"/>
    <mergeCell ref="E7:K7"/>
    <mergeCell ref="B11:F11"/>
    <mergeCell ref="B12:E12"/>
    <mergeCell ref="F12:K12"/>
  </mergeCells>
  <pageMargins left="0.3611111111111111" right="0.3611111111111111" top="0.3611111111111111" bottom="0.3611111111111111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70"/>
  <sheetViews>
    <sheetView topLeftCell="A189" zoomScale="130" zoomScaleNormal="130" workbookViewId="0">
      <selection activeCell="O183" sqref="O183"/>
    </sheetView>
  </sheetViews>
  <sheetFormatPr defaultRowHeight="14.4" x14ac:dyDescent="0.3"/>
  <cols>
    <col min="1" max="1" width="12.33203125" style="169" customWidth="1"/>
    <col min="2" max="2" width="2.33203125" style="169" customWidth="1"/>
    <col min="3" max="6" width="1.33203125" style="169" customWidth="1"/>
    <col min="7" max="7" width="0.88671875" style="169" customWidth="1"/>
    <col min="8" max="8" width="15.44140625" style="169" customWidth="1"/>
    <col min="9" max="9" width="0.88671875" style="169" customWidth="1"/>
    <col min="10" max="10" width="10.109375" style="169" bestFit="1" customWidth="1"/>
    <col min="11" max="11" width="4.44140625" style="169" customWidth="1"/>
    <col min="12" max="12" width="12.44140625" style="170" bestFit="1" customWidth="1"/>
    <col min="13" max="14" width="11.109375" style="170" bestFit="1" customWidth="1"/>
    <col min="15" max="15" width="12.109375" style="170" bestFit="1" customWidth="1"/>
    <col min="16" max="16" width="9.88671875" style="170" bestFit="1" customWidth="1"/>
    <col min="17" max="256" width="9.109375" style="169"/>
    <col min="257" max="257" width="12.33203125" style="169" customWidth="1"/>
    <col min="258" max="258" width="2.33203125" style="169" customWidth="1"/>
    <col min="259" max="262" width="1.33203125" style="169" customWidth="1"/>
    <col min="263" max="263" width="0.88671875" style="169" customWidth="1"/>
    <col min="264" max="264" width="15.44140625" style="169" customWidth="1"/>
    <col min="265" max="265" width="0.88671875" style="169" customWidth="1"/>
    <col min="266" max="266" width="10.109375" style="169" bestFit="1" customWidth="1"/>
    <col min="267" max="267" width="4.44140625" style="169" customWidth="1"/>
    <col min="268" max="268" width="12.44140625" style="169" bestFit="1" customWidth="1"/>
    <col min="269" max="270" width="11.109375" style="169" bestFit="1" customWidth="1"/>
    <col min="271" max="271" width="12.109375" style="169" bestFit="1" customWidth="1"/>
    <col min="272" max="272" width="9.88671875" style="169" bestFit="1" customWidth="1"/>
    <col min="273" max="512" width="9.109375" style="169"/>
    <col min="513" max="513" width="12.33203125" style="169" customWidth="1"/>
    <col min="514" max="514" width="2.33203125" style="169" customWidth="1"/>
    <col min="515" max="518" width="1.33203125" style="169" customWidth="1"/>
    <col min="519" max="519" width="0.88671875" style="169" customWidth="1"/>
    <col min="520" max="520" width="15.44140625" style="169" customWidth="1"/>
    <col min="521" max="521" width="0.88671875" style="169" customWidth="1"/>
    <col min="522" max="522" width="10.109375" style="169" bestFit="1" customWidth="1"/>
    <col min="523" max="523" width="4.44140625" style="169" customWidth="1"/>
    <col min="524" max="524" width="12.44140625" style="169" bestFit="1" customWidth="1"/>
    <col min="525" max="526" width="11.109375" style="169" bestFit="1" customWidth="1"/>
    <col min="527" max="527" width="12.109375" style="169" bestFit="1" customWidth="1"/>
    <col min="528" max="528" width="9.88671875" style="169" bestFit="1" customWidth="1"/>
    <col min="529" max="768" width="9.109375" style="169"/>
    <col min="769" max="769" width="12.33203125" style="169" customWidth="1"/>
    <col min="770" max="770" width="2.33203125" style="169" customWidth="1"/>
    <col min="771" max="774" width="1.33203125" style="169" customWidth="1"/>
    <col min="775" max="775" width="0.88671875" style="169" customWidth="1"/>
    <col min="776" max="776" width="15.44140625" style="169" customWidth="1"/>
    <col min="777" max="777" width="0.88671875" style="169" customWidth="1"/>
    <col min="778" max="778" width="10.109375" style="169" bestFit="1" customWidth="1"/>
    <col min="779" max="779" width="4.44140625" style="169" customWidth="1"/>
    <col min="780" max="780" width="12.44140625" style="169" bestFit="1" customWidth="1"/>
    <col min="781" max="782" width="11.109375" style="169" bestFit="1" customWidth="1"/>
    <col min="783" max="783" width="12.109375" style="169" bestFit="1" customWidth="1"/>
    <col min="784" max="784" width="9.88671875" style="169" bestFit="1" customWidth="1"/>
    <col min="785" max="1024" width="9.109375" style="169"/>
    <col min="1025" max="1025" width="12.33203125" style="169" customWidth="1"/>
    <col min="1026" max="1026" width="2.33203125" style="169" customWidth="1"/>
    <col min="1027" max="1030" width="1.33203125" style="169" customWidth="1"/>
    <col min="1031" max="1031" width="0.88671875" style="169" customWidth="1"/>
    <col min="1032" max="1032" width="15.44140625" style="169" customWidth="1"/>
    <col min="1033" max="1033" width="0.88671875" style="169" customWidth="1"/>
    <col min="1034" max="1034" width="10.109375" style="169" bestFit="1" customWidth="1"/>
    <col min="1035" max="1035" width="4.44140625" style="169" customWidth="1"/>
    <col min="1036" max="1036" width="12.44140625" style="169" bestFit="1" customWidth="1"/>
    <col min="1037" max="1038" width="11.109375" style="169" bestFit="1" customWidth="1"/>
    <col min="1039" max="1039" width="12.109375" style="169" bestFit="1" customWidth="1"/>
    <col min="1040" max="1040" width="9.88671875" style="169" bestFit="1" customWidth="1"/>
    <col min="1041" max="1280" width="9.109375" style="169"/>
    <col min="1281" max="1281" width="12.33203125" style="169" customWidth="1"/>
    <col min="1282" max="1282" width="2.33203125" style="169" customWidth="1"/>
    <col min="1283" max="1286" width="1.33203125" style="169" customWidth="1"/>
    <col min="1287" max="1287" width="0.88671875" style="169" customWidth="1"/>
    <col min="1288" max="1288" width="15.44140625" style="169" customWidth="1"/>
    <col min="1289" max="1289" width="0.88671875" style="169" customWidth="1"/>
    <col min="1290" max="1290" width="10.109375" style="169" bestFit="1" customWidth="1"/>
    <col min="1291" max="1291" width="4.44140625" style="169" customWidth="1"/>
    <col min="1292" max="1292" width="12.44140625" style="169" bestFit="1" customWidth="1"/>
    <col min="1293" max="1294" width="11.109375" style="169" bestFit="1" customWidth="1"/>
    <col min="1295" max="1295" width="12.109375" style="169" bestFit="1" customWidth="1"/>
    <col min="1296" max="1296" width="9.88671875" style="169" bestFit="1" customWidth="1"/>
    <col min="1297" max="1536" width="9.109375" style="169"/>
    <col min="1537" max="1537" width="12.33203125" style="169" customWidth="1"/>
    <col min="1538" max="1538" width="2.33203125" style="169" customWidth="1"/>
    <col min="1539" max="1542" width="1.33203125" style="169" customWidth="1"/>
    <col min="1543" max="1543" width="0.88671875" style="169" customWidth="1"/>
    <col min="1544" max="1544" width="15.44140625" style="169" customWidth="1"/>
    <col min="1545" max="1545" width="0.88671875" style="169" customWidth="1"/>
    <col min="1546" max="1546" width="10.109375" style="169" bestFit="1" customWidth="1"/>
    <col min="1547" max="1547" width="4.44140625" style="169" customWidth="1"/>
    <col min="1548" max="1548" width="12.44140625" style="169" bestFit="1" customWidth="1"/>
    <col min="1549" max="1550" width="11.109375" style="169" bestFit="1" customWidth="1"/>
    <col min="1551" max="1551" width="12.109375" style="169" bestFit="1" customWidth="1"/>
    <col min="1552" max="1552" width="9.88671875" style="169" bestFit="1" customWidth="1"/>
    <col min="1553" max="1792" width="9.109375" style="169"/>
    <col min="1793" max="1793" width="12.33203125" style="169" customWidth="1"/>
    <col min="1794" max="1794" width="2.33203125" style="169" customWidth="1"/>
    <col min="1795" max="1798" width="1.33203125" style="169" customWidth="1"/>
    <col min="1799" max="1799" width="0.88671875" style="169" customWidth="1"/>
    <col min="1800" max="1800" width="15.44140625" style="169" customWidth="1"/>
    <col min="1801" max="1801" width="0.88671875" style="169" customWidth="1"/>
    <col min="1802" max="1802" width="10.109375" style="169" bestFit="1" customWidth="1"/>
    <col min="1803" max="1803" width="4.44140625" style="169" customWidth="1"/>
    <col min="1804" max="1804" width="12.44140625" style="169" bestFit="1" customWidth="1"/>
    <col min="1805" max="1806" width="11.109375" style="169" bestFit="1" customWidth="1"/>
    <col min="1807" max="1807" width="12.109375" style="169" bestFit="1" customWidth="1"/>
    <col min="1808" max="1808" width="9.88671875" style="169" bestFit="1" customWidth="1"/>
    <col min="1809" max="2048" width="9.109375" style="169"/>
    <col min="2049" max="2049" width="12.33203125" style="169" customWidth="1"/>
    <col min="2050" max="2050" width="2.33203125" style="169" customWidth="1"/>
    <col min="2051" max="2054" width="1.33203125" style="169" customWidth="1"/>
    <col min="2055" max="2055" width="0.88671875" style="169" customWidth="1"/>
    <col min="2056" max="2056" width="15.44140625" style="169" customWidth="1"/>
    <col min="2057" max="2057" width="0.88671875" style="169" customWidth="1"/>
    <col min="2058" max="2058" width="10.109375" style="169" bestFit="1" customWidth="1"/>
    <col min="2059" max="2059" width="4.44140625" style="169" customWidth="1"/>
    <col min="2060" max="2060" width="12.44140625" style="169" bestFit="1" customWidth="1"/>
    <col min="2061" max="2062" width="11.109375" style="169" bestFit="1" customWidth="1"/>
    <col min="2063" max="2063" width="12.109375" style="169" bestFit="1" customWidth="1"/>
    <col min="2064" max="2064" width="9.88671875" style="169" bestFit="1" customWidth="1"/>
    <col min="2065" max="2304" width="9.109375" style="169"/>
    <col min="2305" max="2305" width="12.33203125" style="169" customWidth="1"/>
    <col min="2306" max="2306" width="2.33203125" style="169" customWidth="1"/>
    <col min="2307" max="2310" width="1.33203125" style="169" customWidth="1"/>
    <col min="2311" max="2311" width="0.88671875" style="169" customWidth="1"/>
    <col min="2312" max="2312" width="15.44140625" style="169" customWidth="1"/>
    <col min="2313" max="2313" width="0.88671875" style="169" customWidth="1"/>
    <col min="2314" max="2314" width="10.109375" style="169" bestFit="1" customWidth="1"/>
    <col min="2315" max="2315" width="4.44140625" style="169" customWidth="1"/>
    <col min="2316" max="2316" width="12.44140625" style="169" bestFit="1" customWidth="1"/>
    <col min="2317" max="2318" width="11.109375" style="169" bestFit="1" customWidth="1"/>
    <col min="2319" max="2319" width="12.109375" style="169" bestFit="1" customWidth="1"/>
    <col min="2320" max="2320" width="9.88671875" style="169" bestFit="1" customWidth="1"/>
    <col min="2321" max="2560" width="9.109375" style="169"/>
    <col min="2561" max="2561" width="12.33203125" style="169" customWidth="1"/>
    <col min="2562" max="2562" width="2.33203125" style="169" customWidth="1"/>
    <col min="2563" max="2566" width="1.33203125" style="169" customWidth="1"/>
    <col min="2567" max="2567" width="0.88671875" style="169" customWidth="1"/>
    <col min="2568" max="2568" width="15.44140625" style="169" customWidth="1"/>
    <col min="2569" max="2569" width="0.88671875" style="169" customWidth="1"/>
    <col min="2570" max="2570" width="10.109375" style="169" bestFit="1" customWidth="1"/>
    <col min="2571" max="2571" width="4.44140625" style="169" customWidth="1"/>
    <col min="2572" max="2572" width="12.44140625" style="169" bestFit="1" customWidth="1"/>
    <col min="2573" max="2574" width="11.109375" style="169" bestFit="1" customWidth="1"/>
    <col min="2575" max="2575" width="12.109375" style="169" bestFit="1" customWidth="1"/>
    <col min="2576" max="2576" width="9.88671875" style="169" bestFit="1" customWidth="1"/>
    <col min="2577" max="2816" width="9.109375" style="169"/>
    <col min="2817" max="2817" width="12.33203125" style="169" customWidth="1"/>
    <col min="2818" max="2818" width="2.33203125" style="169" customWidth="1"/>
    <col min="2819" max="2822" width="1.33203125" style="169" customWidth="1"/>
    <col min="2823" max="2823" width="0.88671875" style="169" customWidth="1"/>
    <col min="2824" max="2824" width="15.44140625" style="169" customWidth="1"/>
    <col min="2825" max="2825" width="0.88671875" style="169" customWidth="1"/>
    <col min="2826" max="2826" width="10.109375" style="169" bestFit="1" customWidth="1"/>
    <col min="2827" max="2827" width="4.44140625" style="169" customWidth="1"/>
    <col min="2828" max="2828" width="12.44140625" style="169" bestFit="1" customWidth="1"/>
    <col min="2829" max="2830" width="11.109375" style="169" bestFit="1" customWidth="1"/>
    <col min="2831" max="2831" width="12.109375" style="169" bestFit="1" customWidth="1"/>
    <col min="2832" max="2832" width="9.88671875" style="169" bestFit="1" customWidth="1"/>
    <col min="2833" max="3072" width="9.109375" style="169"/>
    <col min="3073" max="3073" width="12.33203125" style="169" customWidth="1"/>
    <col min="3074" max="3074" width="2.33203125" style="169" customWidth="1"/>
    <col min="3075" max="3078" width="1.33203125" style="169" customWidth="1"/>
    <col min="3079" max="3079" width="0.88671875" style="169" customWidth="1"/>
    <col min="3080" max="3080" width="15.44140625" style="169" customWidth="1"/>
    <col min="3081" max="3081" width="0.88671875" style="169" customWidth="1"/>
    <col min="3082" max="3082" width="10.109375" style="169" bestFit="1" customWidth="1"/>
    <col min="3083" max="3083" width="4.44140625" style="169" customWidth="1"/>
    <col min="3084" max="3084" width="12.44140625" style="169" bestFit="1" customWidth="1"/>
    <col min="3085" max="3086" width="11.109375" style="169" bestFit="1" customWidth="1"/>
    <col min="3087" max="3087" width="12.109375" style="169" bestFit="1" customWidth="1"/>
    <col min="3088" max="3088" width="9.88671875" style="169" bestFit="1" customWidth="1"/>
    <col min="3089" max="3328" width="9.109375" style="169"/>
    <col min="3329" max="3329" width="12.33203125" style="169" customWidth="1"/>
    <col min="3330" max="3330" width="2.33203125" style="169" customWidth="1"/>
    <col min="3331" max="3334" width="1.33203125" style="169" customWidth="1"/>
    <col min="3335" max="3335" width="0.88671875" style="169" customWidth="1"/>
    <col min="3336" max="3336" width="15.44140625" style="169" customWidth="1"/>
    <col min="3337" max="3337" width="0.88671875" style="169" customWidth="1"/>
    <col min="3338" max="3338" width="10.109375" style="169" bestFit="1" customWidth="1"/>
    <col min="3339" max="3339" width="4.44140625" style="169" customWidth="1"/>
    <col min="3340" max="3340" width="12.44140625" style="169" bestFit="1" customWidth="1"/>
    <col min="3341" max="3342" width="11.109375" style="169" bestFit="1" customWidth="1"/>
    <col min="3343" max="3343" width="12.109375" style="169" bestFit="1" customWidth="1"/>
    <col min="3344" max="3344" width="9.88671875" style="169" bestFit="1" customWidth="1"/>
    <col min="3345" max="3584" width="9.109375" style="169"/>
    <col min="3585" max="3585" width="12.33203125" style="169" customWidth="1"/>
    <col min="3586" max="3586" width="2.33203125" style="169" customWidth="1"/>
    <col min="3587" max="3590" width="1.33203125" style="169" customWidth="1"/>
    <col min="3591" max="3591" width="0.88671875" style="169" customWidth="1"/>
    <col min="3592" max="3592" width="15.44140625" style="169" customWidth="1"/>
    <col min="3593" max="3593" width="0.88671875" style="169" customWidth="1"/>
    <col min="3594" max="3594" width="10.109375" style="169" bestFit="1" customWidth="1"/>
    <col min="3595" max="3595" width="4.44140625" style="169" customWidth="1"/>
    <col min="3596" max="3596" width="12.44140625" style="169" bestFit="1" customWidth="1"/>
    <col min="3597" max="3598" width="11.109375" style="169" bestFit="1" customWidth="1"/>
    <col min="3599" max="3599" width="12.109375" style="169" bestFit="1" customWidth="1"/>
    <col min="3600" max="3600" width="9.88671875" style="169" bestFit="1" customWidth="1"/>
    <col min="3601" max="3840" width="9.109375" style="169"/>
    <col min="3841" max="3841" width="12.33203125" style="169" customWidth="1"/>
    <col min="3842" max="3842" width="2.33203125" style="169" customWidth="1"/>
    <col min="3843" max="3846" width="1.33203125" style="169" customWidth="1"/>
    <col min="3847" max="3847" width="0.88671875" style="169" customWidth="1"/>
    <col min="3848" max="3848" width="15.44140625" style="169" customWidth="1"/>
    <col min="3849" max="3849" width="0.88671875" style="169" customWidth="1"/>
    <col min="3850" max="3850" width="10.109375" style="169" bestFit="1" customWidth="1"/>
    <col min="3851" max="3851" width="4.44140625" style="169" customWidth="1"/>
    <col min="3852" max="3852" width="12.44140625" style="169" bestFit="1" customWidth="1"/>
    <col min="3853" max="3854" width="11.109375" style="169" bestFit="1" customWidth="1"/>
    <col min="3855" max="3855" width="12.109375" style="169" bestFit="1" customWidth="1"/>
    <col min="3856" max="3856" width="9.88671875" style="169" bestFit="1" customWidth="1"/>
    <col min="3857" max="4096" width="9.109375" style="169"/>
    <col min="4097" max="4097" width="12.33203125" style="169" customWidth="1"/>
    <col min="4098" max="4098" width="2.33203125" style="169" customWidth="1"/>
    <col min="4099" max="4102" width="1.33203125" style="169" customWidth="1"/>
    <col min="4103" max="4103" width="0.88671875" style="169" customWidth="1"/>
    <col min="4104" max="4104" width="15.44140625" style="169" customWidth="1"/>
    <col min="4105" max="4105" width="0.88671875" style="169" customWidth="1"/>
    <col min="4106" max="4106" width="10.109375" style="169" bestFit="1" customWidth="1"/>
    <col min="4107" max="4107" width="4.44140625" style="169" customWidth="1"/>
    <col min="4108" max="4108" width="12.44140625" style="169" bestFit="1" customWidth="1"/>
    <col min="4109" max="4110" width="11.109375" style="169" bestFit="1" customWidth="1"/>
    <col min="4111" max="4111" width="12.109375" style="169" bestFit="1" customWidth="1"/>
    <col min="4112" max="4112" width="9.88671875" style="169" bestFit="1" customWidth="1"/>
    <col min="4113" max="4352" width="9.109375" style="169"/>
    <col min="4353" max="4353" width="12.33203125" style="169" customWidth="1"/>
    <col min="4354" max="4354" width="2.33203125" style="169" customWidth="1"/>
    <col min="4355" max="4358" width="1.33203125" style="169" customWidth="1"/>
    <col min="4359" max="4359" width="0.88671875" style="169" customWidth="1"/>
    <col min="4360" max="4360" width="15.44140625" style="169" customWidth="1"/>
    <col min="4361" max="4361" width="0.88671875" style="169" customWidth="1"/>
    <col min="4362" max="4362" width="10.109375" style="169" bestFit="1" customWidth="1"/>
    <col min="4363" max="4363" width="4.44140625" style="169" customWidth="1"/>
    <col min="4364" max="4364" width="12.44140625" style="169" bestFit="1" customWidth="1"/>
    <col min="4365" max="4366" width="11.109375" style="169" bestFit="1" customWidth="1"/>
    <col min="4367" max="4367" width="12.109375" style="169" bestFit="1" customWidth="1"/>
    <col min="4368" max="4368" width="9.88671875" style="169" bestFit="1" customWidth="1"/>
    <col min="4369" max="4608" width="9.109375" style="169"/>
    <col min="4609" max="4609" width="12.33203125" style="169" customWidth="1"/>
    <col min="4610" max="4610" width="2.33203125" style="169" customWidth="1"/>
    <col min="4611" max="4614" width="1.33203125" style="169" customWidth="1"/>
    <col min="4615" max="4615" width="0.88671875" style="169" customWidth="1"/>
    <col min="4616" max="4616" width="15.44140625" style="169" customWidth="1"/>
    <col min="4617" max="4617" width="0.88671875" style="169" customWidth="1"/>
    <col min="4618" max="4618" width="10.109375" style="169" bestFit="1" customWidth="1"/>
    <col min="4619" max="4619" width="4.44140625" style="169" customWidth="1"/>
    <col min="4620" max="4620" width="12.44140625" style="169" bestFit="1" customWidth="1"/>
    <col min="4621" max="4622" width="11.109375" style="169" bestFit="1" customWidth="1"/>
    <col min="4623" max="4623" width="12.109375" style="169" bestFit="1" customWidth="1"/>
    <col min="4624" max="4624" width="9.88671875" style="169" bestFit="1" customWidth="1"/>
    <col min="4625" max="4864" width="9.109375" style="169"/>
    <col min="4865" max="4865" width="12.33203125" style="169" customWidth="1"/>
    <col min="4866" max="4866" width="2.33203125" style="169" customWidth="1"/>
    <col min="4867" max="4870" width="1.33203125" style="169" customWidth="1"/>
    <col min="4871" max="4871" width="0.88671875" style="169" customWidth="1"/>
    <col min="4872" max="4872" width="15.44140625" style="169" customWidth="1"/>
    <col min="4873" max="4873" width="0.88671875" style="169" customWidth="1"/>
    <col min="4874" max="4874" width="10.109375" style="169" bestFit="1" customWidth="1"/>
    <col min="4875" max="4875" width="4.44140625" style="169" customWidth="1"/>
    <col min="4876" max="4876" width="12.44140625" style="169" bestFit="1" customWidth="1"/>
    <col min="4877" max="4878" width="11.109375" style="169" bestFit="1" customWidth="1"/>
    <col min="4879" max="4879" width="12.109375" style="169" bestFit="1" customWidth="1"/>
    <col min="4880" max="4880" width="9.88671875" style="169" bestFit="1" customWidth="1"/>
    <col min="4881" max="5120" width="9.109375" style="169"/>
    <col min="5121" max="5121" width="12.33203125" style="169" customWidth="1"/>
    <col min="5122" max="5122" width="2.33203125" style="169" customWidth="1"/>
    <col min="5123" max="5126" width="1.33203125" style="169" customWidth="1"/>
    <col min="5127" max="5127" width="0.88671875" style="169" customWidth="1"/>
    <col min="5128" max="5128" width="15.44140625" style="169" customWidth="1"/>
    <col min="5129" max="5129" width="0.88671875" style="169" customWidth="1"/>
    <col min="5130" max="5130" width="10.109375" style="169" bestFit="1" customWidth="1"/>
    <col min="5131" max="5131" width="4.44140625" style="169" customWidth="1"/>
    <col min="5132" max="5132" width="12.44140625" style="169" bestFit="1" customWidth="1"/>
    <col min="5133" max="5134" width="11.109375" style="169" bestFit="1" customWidth="1"/>
    <col min="5135" max="5135" width="12.109375" style="169" bestFit="1" customWidth="1"/>
    <col min="5136" max="5136" width="9.88671875" style="169" bestFit="1" customWidth="1"/>
    <col min="5137" max="5376" width="9.109375" style="169"/>
    <col min="5377" max="5377" width="12.33203125" style="169" customWidth="1"/>
    <col min="5378" max="5378" width="2.33203125" style="169" customWidth="1"/>
    <col min="5379" max="5382" width="1.33203125" style="169" customWidth="1"/>
    <col min="5383" max="5383" width="0.88671875" style="169" customWidth="1"/>
    <col min="5384" max="5384" width="15.44140625" style="169" customWidth="1"/>
    <col min="5385" max="5385" width="0.88671875" style="169" customWidth="1"/>
    <col min="5386" max="5386" width="10.109375" style="169" bestFit="1" customWidth="1"/>
    <col min="5387" max="5387" width="4.44140625" style="169" customWidth="1"/>
    <col min="5388" max="5388" width="12.44140625" style="169" bestFit="1" customWidth="1"/>
    <col min="5389" max="5390" width="11.109375" style="169" bestFit="1" customWidth="1"/>
    <col min="5391" max="5391" width="12.109375" style="169" bestFit="1" customWidth="1"/>
    <col min="5392" max="5392" width="9.88671875" style="169" bestFit="1" customWidth="1"/>
    <col min="5393" max="5632" width="9.109375" style="169"/>
    <col min="5633" max="5633" width="12.33203125" style="169" customWidth="1"/>
    <col min="5634" max="5634" width="2.33203125" style="169" customWidth="1"/>
    <col min="5635" max="5638" width="1.33203125" style="169" customWidth="1"/>
    <col min="5639" max="5639" width="0.88671875" style="169" customWidth="1"/>
    <col min="5640" max="5640" width="15.44140625" style="169" customWidth="1"/>
    <col min="5641" max="5641" width="0.88671875" style="169" customWidth="1"/>
    <col min="5642" max="5642" width="10.109375" style="169" bestFit="1" customWidth="1"/>
    <col min="5643" max="5643" width="4.44140625" style="169" customWidth="1"/>
    <col min="5644" max="5644" width="12.44140625" style="169" bestFit="1" customWidth="1"/>
    <col min="5645" max="5646" width="11.109375" style="169" bestFit="1" customWidth="1"/>
    <col min="5647" max="5647" width="12.109375" style="169" bestFit="1" customWidth="1"/>
    <col min="5648" max="5648" width="9.88671875" style="169" bestFit="1" customWidth="1"/>
    <col min="5649" max="5888" width="9.109375" style="169"/>
    <col min="5889" max="5889" width="12.33203125" style="169" customWidth="1"/>
    <col min="5890" max="5890" width="2.33203125" style="169" customWidth="1"/>
    <col min="5891" max="5894" width="1.33203125" style="169" customWidth="1"/>
    <col min="5895" max="5895" width="0.88671875" style="169" customWidth="1"/>
    <col min="5896" max="5896" width="15.44140625" style="169" customWidth="1"/>
    <col min="5897" max="5897" width="0.88671875" style="169" customWidth="1"/>
    <col min="5898" max="5898" width="10.109375" style="169" bestFit="1" customWidth="1"/>
    <col min="5899" max="5899" width="4.44140625" style="169" customWidth="1"/>
    <col min="5900" max="5900" width="12.44140625" style="169" bestFit="1" customWidth="1"/>
    <col min="5901" max="5902" width="11.109375" style="169" bestFit="1" customWidth="1"/>
    <col min="5903" max="5903" width="12.109375" style="169" bestFit="1" customWidth="1"/>
    <col min="5904" max="5904" width="9.88671875" style="169" bestFit="1" customWidth="1"/>
    <col min="5905" max="6144" width="9.109375" style="169"/>
    <col min="6145" max="6145" width="12.33203125" style="169" customWidth="1"/>
    <col min="6146" max="6146" width="2.33203125" style="169" customWidth="1"/>
    <col min="6147" max="6150" width="1.33203125" style="169" customWidth="1"/>
    <col min="6151" max="6151" width="0.88671875" style="169" customWidth="1"/>
    <col min="6152" max="6152" width="15.44140625" style="169" customWidth="1"/>
    <col min="6153" max="6153" width="0.88671875" style="169" customWidth="1"/>
    <col min="6154" max="6154" width="10.109375" style="169" bestFit="1" customWidth="1"/>
    <col min="6155" max="6155" width="4.44140625" style="169" customWidth="1"/>
    <col min="6156" max="6156" width="12.44140625" style="169" bestFit="1" customWidth="1"/>
    <col min="6157" max="6158" width="11.109375" style="169" bestFit="1" customWidth="1"/>
    <col min="6159" max="6159" width="12.109375" style="169" bestFit="1" customWidth="1"/>
    <col min="6160" max="6160" width="9.88671875" style="169" bestFit="1" customWidth="1"/>
    <col min="6161" max="6400" width="9.109375" style="169"/>
    <col min="6401" max="6401" width="12.33203125" style="169" customWidth="1"/>
    <col min="6402" max="6402" width="2.33203125" style="169" customWidth="1"/>
    <col min="6403" max="6406" width="1.33203125" style="169" customWidth="1"/>
    <col min="6407" max="6407" width="0.88671875" style="169" customWidth="1"/>
    <col min="6408" max="6408" width="15.44140625" style="169" customWidth="1"/>
    <col min="6409" max="6409" width="0.88671875" style="169" customWidth="1"/>
    <col min="6410" max="6410" width="10.109375" style="169" bestFit="1" customWidth="1"/>
    <col min="6411" max="6411" width="4.44140625" style="169" customWidth="1"/>
    <col min="6412" max="6412" width="12.44140625" style="169" bestFit="1" customWidth="1"/>
    <col min="6413" max="6414" width="11.109375" style="169" bestFit="1" customWidth="1"/>
    <col min="6415" max="6415" width="12.109375" style="169" bestFit="1" customWidth="1"/>
    <col min="6416" max="6416" width="9.88671875" style="169" bestFit="1" customWidth="1"/>
    <col min="6417" max="6656" width="9.109375" style="169"/>
    <col min="6657" max="6657" width="12.33203125" style="169" customWidth="1"/>
    <col min="6658" max="6658" width="2.33203125" style="169" customWidth="1"/>
    <col min="6659" max="6662" width="1.33203125" style="169" customWidth="1"/>
    <col min="6663" max="6663" width="0.88671875" style="169" customWidth="1"/>
    <col min="6664" max="6664" width="15.44140625" style="169" customWidth="1"/>
    <col min="6665" max="6665" width="0.88671875" style="169" customWidth="1"/>
    <col min="6666" max="6666" width="10.109375" style="169" bestFit="1" customWidth="1"/>
    <col min="6667" max="6667" width="4.44140625" style="169" customWidth="1"/>
    <col min="6668" max="6668" width="12.44140625" style="169" bestFit="1" customWidth="1"/>
    <col min="6669" max="6670" width="11.109375" style="169" bestFit="1" customWidth="1"/>
    <col min="6671" max="6671" width="12.109375" style="169" bestFit="1" customWidth="1"/>
    <col min="6672" max="6672" width="9.88671875" style="169" bestFit="1" customWidth="1"/>
    <col min="6673" max="6912" width="9.109375" style="169"/>
    <col min="6913" max="6913" width="12.33203125" style="169" customWidth="1"/>
    <col min="6914" max="6914" width="2.33203125" style="169" customWidth="1"/>
    <col min="6915" max="6918" width="1.33203125" style="169" customWidth="1"/>
    <col min="6919" max="6919" width="0.88671875" style="169" customWidth="1"/>
    <col min="6920" max="6920" width="15.44140625" style="169" customWidth="1"/>
    <col min="6921" max="6921" width="0.88671875" style="169" customWidth="1"/>
    <col min="6922" max="6922" width="10.109375" style="169" bestFit="1" customWidth="1"/>
    <col min="6923" max="6923" width="4.44140625" style="169" customWidth="1"/>
    <col min="6924" max="6924" width="12.44140625" style="169" bestFit="1" customWidth="1"/>
    <col min="6925" max="6926" width="11.109375" style="169" bestFit="1" customWidth="1"/>
    <col min="6927" max="6927" width="12.109375" style="169" bestFit="1" customWidth="1"/>
    <col min="6928" max="6928" width="9.88671875" style="169" bestFit="1" customWidth="1"/>
    <col min="6929" max="7168" width="9.109375" style="169"/>
    <col min="7169" max="7169" width="12.33203125" style="169" customWidth="1"/>
    <col min="7170" max="7170" width="2.33203125" style="169" customWidth="1"/>
    <col min="7171" max="7174" width="1.33203125" style="169" customWidth="1"/>
    <col min="7175" max="7175" width="0.88671875" style="169" customWidth="1"/>
    <col min="7176" max="7176" width="15.44140625" style="169" customWidth="1"/>
    <col min="7177" max="7177" width="0.88671875" style="169" customWidth="1"/>
    <col min="7178" max="7178" width="10.109375" style="169" bestFit="1" customWidth="1"/>
    <col min="7179" max="7179" width="4.44140625" style="169" customWidth="1"/>
    <col min="7180" max="7180" width="12.44140625" style="169" bestFit="1" customWidth="1"/>
    <col min="7181" max="7182" width="11.109375" style="169" bestFit="1" customWidth="1"/>
    <col min="7183" max="7183" width="12.109375" style="169" bestFit="1" customWidth="1"/>
    <col min="7184" max="7184" width="9.88671875" style="169" bestFit="1" customWidth="1"/>
    <col min="7185" max="7424" width="9.109375" style="169"/>
    <col min="7425" max="7425" width="12.33203125" style="169" customWidth="1"/>
    <col min="7426" max="7426" width="2.33203125" style="169" customWidth="1"/>
    <col min="7427" max="7430" width="1.33203125" style="169" customWidth="1"/>
    <col min="7431" max="7431" width="0.88671875" style="169" customWidth="1"/>
    <col min="7432" max="7432" width="15.44140625" style="169" customWidth="1"/>
    <col min="7433" max="7433" width="0.88671875" style="169" customWidth="1"/>
    <col min="7434" max="7434" width="10.109375" style="169" bestFit="1" customWidth="1"/>
    <col min="7435" max="7435" width="4.44140625" style="169" customWidth="1"/>
    <col min="7436" max="7436" width="12.44140625" style="169" bestFit="1" customWidth="1"/>
    <col min="7437" max="7438" width="11.109375" style="169" bestFit="1" customWidth="1"/>
    <col min="7439" max="7439" width="12.109375" style="169" bestFit="1" customWidth="1"/>
    <col min="7440" max="7440" width="9.88671875" style="169" bestFit="1" customWidth="1"/>
    <col min="7441" max="7680" width="9.109375" style="169"/>
    <col min="7681" max="7681" width="12.33203125" style="169" customWidth="1"/>
    <col min="7682" max="7682" width="2.33203125" style="169" customWidth="1"/>
    <col min="7683" max="7686" width="1.33203125" style="169" customWidth="1"/>
    <col min="7687" max="7687" width="0.88671875" style="169" customWidth="1"/>
    <col min="7688" max="7688" width="15.44140625" style="169" customWidth="1"/>
    <col min="7689" max="7689" width="0.88671875" style="169" customWidth="1"/>
    <col min="7690" max="7690" width="10.109375" style="169" bestFit="1" customWidth="1"/>
    <col min="7691" max="7691" width="4.44140625" style="169" customWidth="1"/>
    <col min="7692" max="7692" width="12.44140625" style="169" bestFit="1" customWidth="1"/>
    <col min="7693" max="7694" width="11.109375" style="169" bestFit="1" customWidth="1"/>
    <col min="7695" max="7695" width="12.109375" style="169" bestFit="1" customWidth="1"/>
    <col min="7696" max="7696" width="9.88671875" style="169" bestFit="1" customWidth="1"/>
    <col min="7697" max="7936" width="9.109375" style="169"/>
    <col min="7937" max="7937" width="12.33203125" style="169" customWidth="1"/>
    <col min="7938" max="7938" width="2.33203125" style="169" customWidth="1"/>
    <col min="7939" max="7942" width="1.33203125" style="169" customWidth="1"/>
    <col min="7943" max="7943" width="0.88671875" style="169" customWidth="1"/>
    <col min="7944" max="7944" width="15.44140625" style="169" customWidth="1"/>
    <col min="7945" max="7945" width="0.88671875" style="169" customWidth="1"/>
    <col min="7946" max="7946" width="10.109375" style="169" bestFit="1" customWidth="1"/>
    <col min="7947" max="7947" width="4.44140625" style="169" customWidth="1"/>
    <col min="7948" max="7948" width="12.44140625" style="169" bestFit="1" customWidth="1"/>
    <col min="7949" max="7950" width="11.109375" style="169" bestFit="1" customWidth="1"/>
    <col min="7951" max="7951" width="12.109375" style="169" bestFit="1" customWidth="1"/>
    <col min="7952" max="7952" width="9.88671875" style="169" bestFit="1" customWidth="1"/>
    <col min="7953" max="8192" width="9.109375" style="169"/>
    <col min="8193" max="8193" width="12.33203125" style="169" customWidth="1"/>
    <col min="8194" max="8194" width="2.33203125" style="169" customWidth="1"/>
    <col min="8195" max="8198" width="1.33203125" style="169" customWidth="1"/>
    <col min="8199" max="8199" width="0.88671875" style="169" customWidth="1"/>
    <col min="8200" max="8200" width="15.44140625" style="169" customWidth="1"/>
    <col min="8201" max="8201" width="0.88671875" style="169" customWidth="1"/>
    <col min="8202" max="8202" width="10.109375" style="169" bestFit="1" customWidth="1"/>
    <col min="8203" max="8203" width="4.44140625" style="169" customWidth="1"/>
    <col min="8204" max="8204" width="12.44140625" style="169" bestFit="1" customWidth="1"/>
    <col min="8205" max="8206" width="11.109375" style="169" bestFit="1" customWidth="1"/>
    <col min="8207" max="8207" width="12.109375" style="169" bestFit="1" customWidth="1"/>
    <col min="8208" max="8208" width="9.88671875" style="169" bestFit="1" customWidth="1"/>
    <col min="8209" max="8448" width="9.109375" style="169"/>
    <col min="8449" max="8449" width="12.33203125" style="169" customWidth="1"/>
    <col min="8450" max="8450" width="2.33203125" style="169" customWidth="1"/>
    <col min="8451" max="8454" width="1.33203125" style="169" customWidth="1"/>
    <col min="8455" max="8455" width="0.88671875" style="169" customWidth="1"/>
    <col min="8456" max="8456" width="15.44140625" style="169" customWidth="1"/>
    <col min="8457" max="8457" width="0.88671875" style="169" customWidth="1"/>
    <col min="8458" max="8458" width="10.109375" style="169" bestFit="1" customWidth="1"/>
    <col min="8459" max="8459" width="4.44140625" style="169" customWidth="1"/>
    <col min="8460" max="8460" width="12.44140625" style="169" bestFit="1" customWidth="1"/>
    <col min="8461" max="8462" width="11.109375" style="169" bestFit="1" customWidth="1"/>
    <col min="8463" max="8463" width="12.109375" style="169" bestFit="1" customWidth="1"/>
    <col min="8464" max="8464" width="9.88671875" style="169" bestFit="1" customWidth="1"/>
    <col min="8465" max="8704" width="9.109375" style="169"/>
    <col min="8705" max="8705" width="12.33203125" style="169" customWidth="1"/>
    <col min="8706" max="8706" width="2.33203125" style="169" customWidth="1"/>
    <col min="8707" max="8710" width="1.33203125" style="169" customWidth="1"/>
    <col min="8711" max="8711" width="0.88671875" style="169" customWidth="1"/>
    <col min="8712" max="8712" width="15.44140625" style="169" customWidth="1"/>
    <col min="8713" max="8713" width="0.88671875" style="169" customWidth="1"/>
    <col min="8714" max="8714" width="10.109375" style="169" bestFit="1" customWidth="1"/>
    <col min="8715" max="8715" width="4.44140625" style="169" customWidth="1"/>
    <col min="8716" max="8716" width="12.44140625" style="169" bestFit="1" customWidth="1"/>
    <col min="8717" max="8718" width="11.109375" style="169" bestFit="1" customWidth="1"/>
    <col min="8719" max="8719" width="12.109375" style="169" bestFit="1" customWidth="1"/>
    <col min="8720" max="8720" width="9.88671875" style="169" bestFit="1" customWidth="1"/>
    <col min="8721" max="8960" width="9.109375" style="169"/>
    <col min="8961" max="8961" width="12.33203125" style="169" customWidth="1"/>
    <col min="8962" max="8962" width="2.33203125" style="169" customWidth="1"/>
    <col min="8963" max="8966" width="1.33203125" style="169" customWidth="1"/>
    <col min="8967" max="8967" width="0.88671875" style="169" customWidth="1"/>
    <col min="8968" max="8968" width="15.44140625" style="169" customWidth="1"/>
    <col min="8969" max="8969" width="0.88671875" style="169" customWidth="1"/>
    <col min="8970" max="8970" width="10.109375" style="169" bestFit="1" customWidth="1"/>
    <col min="8971" max="8971" width="4.44140625" style="169" customWidth="1"/>
    <col min="8972" max="8972" width="12.44140625" style="169" bestFit="1" customWidth="1"/>
    <col min="8973" max="8974" width="11.109375" style="169" bestFit="1" customWidth="1"/>
    <col min="8975" max="8975" width="12.109375" style="169" bestFit="1" customWidth="1"/>
    <col min="8976" max="8976" width="9.88671875" style="169" bestFit="1" customWidth="1"/>
    <col min="8977" max="9216" width="9.109375" style="169"/>
    <col min="9217" max="9217" width="12.33203125" style="169" customWidth="1"/>
    <col min="9218" max="9218" width="2.33203125" style="169" customWidth="1"/>
    <col min="9219" max="9222" width="1.33203125" style="169" customWidth="1"/>
    <col min="9223" max="9223" width="0.88671875" style="169" customWidth="1"/>
    <col min="9224" max="9224" width="15.44140625" style="169" customWidth="1"/>
    <col min="9225" max="9225" width="0.88671875" style="169" customWidth="1"/>
    <col min="9226" max="9226" width="10.109375" style="169" bestFit="1" customWidth="1"/>
    <col min="9227" max="9227" width="4.44140625" style="169" customWidth="1"/>
    <col min="9228" max="9228" width="12.44140625" style="169" bestFit="1" customWidth="1"/>
    <col min="9229" max="9230" width="11.109375" style="169" bestFit="1" customWidth="1"/>
    <col min="9231" max="9231" width="12.109375" style="169" bestFit="1" customWidth="1"/>
    <col min="9232" max="9232" width="9.88671875" style="169" bestFit="1" customWidth="1"/>
    <col min="9233" max="9472" width="9.109375" style="169"/>
    <col min="9473" max="9473" width="12.33203125" style="169" customWidth="1"/>
    <col min="9474" max="9474" width="2.33203125" style="169" customWidth="1"/>
    <col min="9475" max="9478" width="1.33203125" style="169" customWidth="1"/>
    <col min="9479" max="9479" width="0.88671875" style="169" customWidth="1"/>
    <col min="9480" max="9480" width="15.44140625" style="169" customWidth="1"/>
    <col min="9481" max="9481" width="0.88671875" style="169" customWidth="1"/>
    <col min="9482" max="9482" width="10.109375" style="169" bestFit="1" customWidth="1"/>
    <col min="9483" max="9483" width="4.44140625" style="169" customWidth="1"/>
    <col min="9484" max="9484" width="12.44140625" style="169" bestFit="1" customWidth="1"/>
    <col min="9485" max="9486" width="11.109375" style="169" bestFit="1" customWidth="1"/>
    <col min="9487" max="9487" width="12.109375" style="169" bestFit="1" customWidth="1"/>
    <col min="9488" max="9488" width="9.88671875" style="169" bestFit="1" customWidth="1"/>
    <col min="9489" max="9728" width="9.109375" style="169"/>
    <col min="9729" max="9729" width="12.33203125" style="169" customWidth="1"/>
    <col min="9730" max="9730" width="2.33203125" style="169" customWidth="1"/>
    <col min="9731" max="9734" width="1.33203125" style="169" customWidth="1"/>
    <col min="9735" max="9735" width="0.88671875" style="169" customWidth="1"/>
    <col min="9736" max="9736" width="15.44140625" style="169" customWidth="1"/>
    <col min="9737" max="9737" width="0.88671875" style="169" customWidth="1"/>
    <col min="9738" max="9738" width="10.109375" style="169" bestFit="1" customWidth="1"/>
    <col min="9739" max="9739" width="4.44140625" style="169" customWidth="1"/>
    <col min="9740" max="9740" width="12.44140625" style="169" bestFit="1" customWidth="1"/>
    <col min="9741" max="9742" width="11.109375" style="169" bestFit="1" customWidth="1"/>
    <col min="9743" max="9743" width="12.109375" style="169" bestFit="1" customWidth="1"/>
    <col min="9744" max="9744" width="9.88671875" style="169" bestFit="1" customWidth="1"/>
    <col min="9745" max="9984" width="9.109375" style="169"/>
    <col min="9985" max="9985" width="12.33203125" style="169" customWidth="1"/>
    <col min="9986" max="9986" width="2.33203125" style="169" customWidth="1"/>
    <col min="9987" max="9990" width="1.33203125" style="169" customWidth="1"/>
    <col min="9991" max="9991" width="0.88671875" style="169" customWidth="1"/>
    <col min="9992" max="9992" width="15.44140625" style="169" customWidth="1"/>
    <col min="9993" max="9993" width="0.88671875" style="169" customWidth="1"/>
    <col min="9994" max="9994" width="10.109375" style="169" bestFit="1" customWidth="1"/>
    <col min="9995" max="9995" width="4.44140625" style="169" customWidth="1"/>
    <col min="9996" max="9996" width="12.44140625" style="169" bestFit="1" customWidth="1"/>
    <col min="9997" max="9998" width="11.109375" style="169" bestFit="1" customWidth="1"/>
    <col min="9999" max="9999" width="12.109375" style="169" bestFit="1" customWidth="1"/>
    <col min="10000" max="10000" width="9.88671875" style="169" bestFit="1" customWidth="1"/>
    <col min="10001" max="10240" width="9.109375" style="169"/>
    <col min="10241" max="10241" width="12.33203125" style="169" customWidth="1"/>
    <col min="10242" max="10242" width="2.33203125" style="169" customWidth="1"/>
    <col min="10243" max="10246" width="1.33203125" style="169" customWidth="1"/>
    <col min="10247" max="10247" width="0.88671875" style="169" customWidth="1"/>
    <col min="10248" max="10248" width="15.44140625" style="169" customWidth="1"/>
    <col min="10249" max="10249" width="0.88671875" style="169" customWidth="1"/>
    <col min="10250" max="10250" width="10.109375" style="169" bestFit="1" customWidth="1"/>
    <col min="10251" max="10251" width="4.44140625" style="169" customWidth="1"/>
    <col min="10252" max="10252" width="12.44140625" style="169" bestFit="1" customWidth="1"/>
    <col min="10253" max="10254" width="11.109375" style="169" bestFit="1" customWidth="1"/>
    <col min="10255" max="10255" width="12.109375" style="169" bestFit="1" customWidth="1"/>
    <col min="10256" max="10256" width="9.88671875" style="169" bestFit="1" customWidth="1"/>
    <col min="10257" max="10496" width="9.109375" style="169"/>
    <col min="10497" max="10497" width="12.33203125" style="169" customWidth="1"/>
    <col min="10498" max="10498" width="2.33203125" style="169" customWidth="1"/>
    <col min="10499" max="10502" width="1.33203125" style="169" customWidth="1"/>
    <col min="10503" max="10503" width="0.88671875" style="169" customWidth="1"/>
    <col min="10504" max="10504" width="15.44140625" style="169" customWidth="1"/>
    <col min="10505" max="10505" width="0.88671875" style="169" customWidth="1"/>
    <col min="10506" max="10506" width="10.109375" style="169" bestFit="1" customWidth="1"/>
    <col min="10507" max="10507" width="4.44140625" style="169" customWidth="1"/>
    <col min="10508" max="10508" width="12.44140625" style="169" bestFit="1" customWidth="1"/>
    <col min="10509" max="10510" width="11.109375" style="169" bestFit="1" customWidth="1"/>
    <col min="10511" max="10511" width="12.109375" style="169" bestFit="1" customWidth="1"/>
    <col min="10512" max="10512" width="9.88671875" style="169" bestFit="1" customWidth="1"/>
    <col min="10513" max="10752" width="9.109375" style="169"/>
    <col min="10753" max="10753" width="12.33203125" style="169" customWidth="1"/>
    <col min="10754" max="10754" width="2.33203125" style="169" customWidth="1"/>
    <col min="10755" max="10758" width="1.33203125" style="169" customWidth="1"/>
    <col min="10759" max="10759" width="0.88671875" style="169" customWidth="1"/>
    <col min="10760" max="10760" width="15.44140625" style="169" customWidth="1"/>
    <col min="10761" max="10761" width="0.88671875" style="169" customWidth="1"/>
    <col min="10762" max="10762" width="10.109375" style="169" bestFit="1" customWidth="1"/>
    <col min="10763" max="10763" width="4.44140625" style="169" customWidth="1"/>
    <col min="10764" max="10764" width="12.44140625" style="169" bestFit="1" customWidth="1"/>
    <col min="10765" max="10766" width="11.109375" style="169" bestFit="1" customWidth="1"/>
    <col min="10767" max="10767" width="12.109375" style="169" bestFit="1" customWidth="1"/>
    <col min="10768" max="10768" width="9.88671875" style="169" bestFit="1" customWidth="1"/>
    <col min="10769" max="11008" width="9.109375" style="169"/>
    <col min="11009" max="11009" width="12.33203125" style="169" customWidth="1"/>
    <col min="11010" max="11010" width="2.33203125" style="169" customWidth="1"/>
    <col min="11011" max="11014" width="1.33203125" style="169" customWidth="1"/>
    <col min="11015" max="11015" width="0.88671875" style="169" customWidth="1"/>
    <col min="11016" max="11016" width="15.44140625" style="169" customWidth="1"/>
    <col min="11017" max="11017" width="0.88671875" style="169" customWidth="1"/>
    <col min="11018" max="11018" width="10.109375" style="169" bestFit="1" customWidth="1"/>
    <col min="11019" max="11019" width="4.44140625" style="169" customWidth="1"/>
    <col min="11020" max="11020" width="12.44140625" style="169" bestFit="1" customWidth="1"/>
    <col min="11021" max="11022" width="11.109375" style="169" bestFit="1" customWidth="1"/>
    <col min="11023" max="11023" width="12.109375" style="169" bestFit="1" customWidth="1"/>
    <col min="11024" max="11024" width="9.88671875" style="169" bestFit="1" customWidth="1"/>
    <col min="11025" max="11264" width="9.109375" style="169"/>
    <col min="11265" max="11265" width="12.33203125" style="169" customWidth="1"/>
    <col min="11266" max="11266" width="2.33203125" style="169" customWidth="1"/>
    <col min="11267" max="11270" width="1.33203125" style="169" customWidth="1"/>
    <col min="11271" max="11271" width="0.88671875" style="169" customWidth="1"/>
    <col min="11272" max="11272" width="15.44140625" style="169" customWidth="1"/>
    <col min="11273" max="11273" width="0.88671875" style="169" customWidth="1"/>
    <col min="11274" max="11274" width="10.109375" style="169" bestFit="1" customWidth="1"/>
    <col min="11275" max="11275" width="4.44140625" style="169" customWidth="1"/>
    <col min="11276" max="11276" width="12.44140625" style="169" bestFit="1" customWidth="1"/>
    <col min="11277" max="11278" width="11.109375" style="169" bestFit="1" customWidth="1"/>
    <col min="11279" max="11279" width="12.109375" style="169" bestFit="1" customWidth="1"/>
    <col min="11280" max="11280" width="9.88671875" style="169" bestFit="1" customWidth="1"/>
    <col min="11281" max="11520" width="9.109375" style="169"/>
    <col min="11521" max="11521" width="12.33203125" style="169" customWidth="1"/>
    <col min="11522" max="11522" width="2.33203125" style="169" customWidth="1"/>
    <col min="11523" max="11526" width="1.33203125" style="169" customWidth="1"/>
    <col min="11527" max="11527" width="0.88671875" style="169" customWidth="1"/>
    <col min="11528" max="11528" width="15.44140625" style="169" customWidth="1"/>
    <col min="11529" max="11529" width="0.88671875" style="169" customWidth="1"/>
    <col min="11530" max="11530" width="10.109375" style="169" bestFit="1" customWidth="1"/>
    <col min="11531" max="11531" width="4.44140625" style="169" customWidth="1"/>
    <col min="11532" max="11532" width="12.44140625" style="169" bestFit="1" customWidth="1"/>
    <col min="11533" max="11534" width="11.109375" style="169" bestFit="1" customWidth="1"/>
    <col min="11535" max="11535" width="12.109375" style="169" bestFit="1" customWidth="1"/>
    <col min="11536" max="11536" width="9.88671875" style="169" bestFit="1" customWidth="1"/>
    <col min="11537" max="11776" width="9.109375" style="169"/>
    <col min="11777" max="11777" width="12.33203125" style="169" customWidth="1"/>
    <col min="11778" max="11778" width="2.33203125" style="169" customWidth="1"/>
    <col min="11779" max="11782" width="1.33203125" style="169" customWidth="1"/>
    <col min="11783" max="11783" width="0.88671875" style="169" customWidth="1"/>
    <col min="11784" max="11784" width="15.44140625" style="169" customWidth="1"/>
    <col min="11785" max="11785" width="0.88671875" style="169" customWidth="1"/>
    <col min="11786" max="11786" width="10.109375" style="169" bestFit="1" customWidth="1"/>
    <col min="11787" max="11787" width="4.44140625" style="169" customWidth="1"/>
    <col min="11788" max="11788" width="12.44140625" style="169" bestFit="1" customWidth="1"/>
    <col min="11789" max="11790" width="11.109375" style="169" bestFit="1" customWidth="1"/>
    <col min="11791" max="11791" width="12.109375" style="169" bestFit="1" customWidth="1"/>
    <col min="11792" max="11792" width="9.88671875" style="169" bestFit="1" customWidth="1"/>
    <col min="11793" max="12032" width="9.109375" style="169"/>
    <col min="12033" max="12033" width="12.33203125" style="169" customWidth="1"/>
    <col min="12034" max="12034" width="2.33203125" style="169" customWidth="1"/>
    <col min="12035" max="12038" width="1.33203125" style="169" customWidth="1"/>
    <col min="12039" max="12039" width="0.88671875" style="169" customWidth="1"/>
    <col min="12040" max="12040" width="15.44140625" style="169" customWidth="1"/>
    <col min="12041" max="12041" width="0.88671875" style="169" customWidth="1"/>
    <col min="12042" max="12042" width="10.109375" style="169" bestFit="1" customWidth="1"/>
    <col min="12043" max="12043" width="4.44140625" style="169" customWidth="1"/>
    <col min="12044" max="12044" width="12.44140625" style="169" bestFit="1" customWidth="1"/>
    <col min="12045" max="12046" width="11.109375" style="169" bestFit="1" customWidth="1"/>
    <col min="12047" max="12047" width="12.109375" style="169" bestFit="1" customWidth="1"/>
    <col min="12048" max="12048" width="9.88671875" style="169" bestFit="1" customWidth="1"/>
    <col min="12049" max="12288" width="9.109375" style="169"/>
    <col min="12289" max="12289" width="12.33203125" style="169" customWidth="1"/>
    <col min="12290" max="12290" width="2.33203125" style="169" customWidth="1"/>
    <col min="12291" max="12294" width="1.33203125" style="169" customWidth="1"/>
    <col min="12295" max="12295" width="0.88671875" style="169" customWidth="1"/>
    <col min="12296" max="12296" width="15.44140625" style="169" customWidth="1"/>
    <col min="12297" max="12297" width="0.88671875" style="169" customWidth="1"/>
    <col min="12298" max="12298" width="10.109375" style="169" bestFit="1" customWidth="1"/>
    <col min="12299" max="12299" width="4.44140625" style="169" customWidth="1"/>
    <col min="12300" max="12300" width="12.44140625" style="169" bestFit="1" customWidth="1"/>
    <col min="12301" max="12302" width="11.109375" style="169" bestFit="1" customWidth="1"/>
    <col min="12303" max="12303" width="12.109375" style="169" bestFit="1" customWidth="1"/>
    <col min="12304" max="12304" width="9.88671875" style="169" bestFit="1" customWidth="1"/>
    <col min="12305" max="12544" width="9.109375" style="169"/>
    <col min="12545" max="12545" width="12.33203125" style="169" customWidth="1"/>
    <col min="12546" max="12546" width="2.33203125" style="169" customWidth="1"/>
    <col min="12547" max="12550" width="1.33203125" style="169" customWidth="1"/>
    <col min="12551" max="12551" width="0.88671875" style="169" customWidth="1"/>
    <col min="12552" max="12552" width="15.44140625" style="169" customWidth="1"/>
    <col min="12553" max="12553" width="0.88671875" style="169" customWidth="1"/>
    <col min="12554" max="12554" width="10.109375" style="169" bestFit="1" customWidth="1"/>
    <col min="12555" max="12555" width="4.44140625" style="169" customWidth="1"/>
    <col min="12556" max="12556" width="12.44140625" style="169" bestFit="1" customWidth="1"/>
    <col min="12557" max="12558" width="11.109375" style="169" bestFit="1" customWidth="1"/>
    <col min="12559" max="12559" width="12.109375" style="169" bestFit="1" customWidth="1"/>
    <col min="12560" max="12560" width="9.88671875" style="169" bestFit="1" customWidth="1"/>
    <col min="12561" max="12800" width="9.109375" style="169"/>
    <col min="12801" max="12801" width="12.33203125" style="169" customWidth="1"/>
    <col min="12802" max="12802" width="2.33203125" style="169" customWidth="1"/>
    <col min="12803" max="12806" width="1.33203125" style="169" customWidth="1"/>
    <col min="12807" max="12807" width="0.88671875" style="169" customWidth="1"/>
    <col min="12808" max="12808" width="15.44140625" style="169" customWidth="1"/>
    <col min="12809" max="12809" width="0.88671875" style="169" customWidth="1"/>
    <col min="12810" max="12810" width="10.109375" style="169" bestFit="1" customWidth="1"/>
    <col min="12811" max="12811" width="4.44140625" style="169" customWidth="1"/>
    <col min="12812" max="12812" width="12.44140625" style="169" bestFit="1" customWidth="1"/>
    <col min="12813" max="12814" width="11.109375" style="169" bestFit="1" customWidth="1"/>
    <col min="12815" max="12815" width="12.109375" style="169" bestFit="1" customWidth="1"/>
    <col min="12816" max="12816" width="9.88671875" style="169" bestFit="1" customWidth="1"/>
    <col min="12817" max="13056" width="9.109375" style="169"/>
    <col min="13057" max="13057" width="12.33203125" style="169" customWidth="1"/>
    <col min="13058" max="13058" width="2.33203125" style="169" customWidth="1"/>
    <col min="13059" max="13062" width="1.33203125" style="169" customWidth="1"/>
    <col min="13063" max="13063" width="0.88671875" style="169" customWidth="1"/>
    <col min="13064" max="13064" width="15.44140625" style="169" customWidth="1"/>
    <col min="13065" max="13065" width="0.88671875" style="169" customWidth="1"/>
    <col min="13066" max="13066" width="10.109375" style="169" bestFit="1" customWidth="1"/>
    <col min="13067" max="13067" width="4.44140625" style="169" customWidth="1"/>
    <col min="13068" max="13068" width="12.44140625" style="169" bestFit="1" customWidth="1"/>
    <col min="13069" max="13070" width="11.109375" style="169" bestFit="1" customWidth="1"/>
    <col min="13071" max="13071" width="12.109375" style="169" bestFit="1" customWidth="1"/>
    <col min="13072" max="13072" width="9.88671875" style="169" bestFit="1" customWidth="1"/>
    <col min="13073" max="13312" width="9.109375" style="169"/>
    <col min="13313" max="13313" width="12.33203125" style="169" customWidth="1"/>
    <col min="13314" max="13314" width="2.33203125" style="169" customWidth="1"/>
    <col min="13315" max="13318" width="1.33203125" style="169" customWidth="1"/>
    <col min="13319" max="13319" width="0.88671875" style="169" customWidth="1"/>
    <col min="13320" max="13320" width="15.44140625" style="169" customWidth="1"/>
    <col min="13321" max="13321" width="0.88671875" style="169" customWidth="1"/>
    <col min="13322" max="13322" width="10.109375" style="169" bestFit="1" customWidth="1"/>
    <col min="13323" max="13323" width="4.44140625" style="169" customWidth="1"/>
    <col min="13324" max="13324" width="12.44140625" style="169" bestFit="1" customWidth="1"/>
    <col min="13325" max="13326" width="11.109375" style="169" bestFit="1" customWidth="1"/>
    <col min="13327" max="13327" width="12.109375" style="169" bestFit="1" customWidth="1"/>
    <col min="13328" max="13328" width="9.88671875" style="169" bestFit="1" customWidth="1"/>
    <col min="13329" max="13568" width="9.109375" style="169"/>
    <col min="13569" max="13569" width="12.33203125" style="169" customWidth="1"/>
    <col min="13570" max="13570" width="2.33203125" style="169" customWidth="1"/>
    <col min="13571" max="13574" width="1.33203125" style="169" customWidth="1"/>
    <col min="13575" max="13575" width="0.88671875" style="169" customWidth="1"/>
    <col min="13576" max="13576" width="15.44140625" style="169" customWidth="1"/>
    <col min="13577" max="13577" width="0.88671875" style="169" customWidth="1"/>
    <col min="13578" max="13578" width="10.109375" style="169" bestFit="1" customWidth="1"/>
    <col min="13579" max="13579" width="4.44140625" style="169" customWidth="1"/>
    <col min="13580" max="13580" width="12.44140625" style="169" bestFit="1" customWidth="1"/>
    <col min="13581" max="13582" width="11.109375" style="169" bestFit="1" customWidth="1"/>
    <col min="13583" max="13583" width="12.109375" style="169" bestFit="1" customWidth="1"/>
    <col min="13584" max="13584" width="9.88671875" style="169" bestFit="1" customWidth="1"/>
    <col min="13585" max="13824" width="9.109375" style="169"/>
    <col min="13825" max="13825" width="12.33203125" style="169" customWidth="1"/>
    <col min="13826" max="13826" width="2.33203125" style="169" customWidth="1"/>
    <col min="13827" max="13830" width="1.33203125" style="169" customWidth="1"/>
    <col min="13831" max="13831" width="0.88671875" style="169" customWidth="1"/>
    <col min="13832" max="13832" width="15.44140625" style="169" customWidth="1"/>
    <col min="13833" max="13833" width="0.88671875" style="169" customWidth="1"/>
    <col min="13834" max="13834" width="10.109375" style="169" bestFit="1" customWidth="1"/>
    <col min="13835" max="13835" width="4.44140625" style="169" customWidth="1"/>
    <col min="13836" max="13836" width="12.44140625" style="169" bestFit="1" customWidth="1"/>
    <col min="13837" max="13838" width="11.109375" style="169" bestFit="1" customWidth="1"/>
    <col min="13839" max="13839" width="12.109375" style="169" bestFit="1" customWidth="1"/>
    <col min="13840" max="13840" width="9.88671875" style="169" bestFit="1" customWidth="1"/>
    <col min="13841" max="14080" width="9.109375" style="169"/>
    <col min="14081" max="14081" width="12.33203125" style="169" customWidth="1"/>
    <col min="14082" max="14082" width="2.33203125" style="169" customWidth="1"/>
    <col min="14083" max="14086" width="1.33203125" style="169" customWidth="1"/>
    <col min="14087" max="14087" width="0.88671875" style="169" customWidth="1"/>
    <col min="14088" max="14088" width="15.44140625" style="169" customWidth="1"/>
    <col min="14089" max="14089" width="0.88671875" style="169" customWidth="1"/>
    <col min="14090" max="14090" width="10.109375" style="169" bestFit="1" customWidth="1"/>
    <col min="14091" max="14091" width="4.44140625" style="169" customWidth="1"/>
    <col min="14092" max="14092" width="12.44140625" style="169" bestFit="1" customWidth="1"/>
    <col min="14093" max="14094" width="11.109375" style="169" bestFit="1" customWidth="1"/>
    <col min="14095" max="14095" width="12.109375" style="169" bestFit="1" customWidth="1"/>
    <col min="14096" max="14096" width="9.88671875" style="169" bestFit="1" customWidth="1"/>
    <col min="14097" max="14336" width="9.109375" style="169"/>
    <col min="14337" max="14337" width="12.33203125" style="169" customWidth="1"/>
    <col min="14338" max="14338" width="2.33203125" style="169" customWidth="1"/>
    <col min="14339" max="14342" width="1.33203125" style="169" customWidth="1"/>
    <col min="14343" max="14343" width="0.88671875" style="169" customWidth="1"/>
    <col min="14344" max="14344" width="15.44140625" style="169" customWidth="1"/>
    <col min="14345" max="14345" width="0.88671875" style="169" customWidth="1"/>
    <col min="14346" max="14346" width="10.109375" style="169" bestFit="1" customWidth="1"/>
    <col min="14347" max="14347" width="4.44140625" style="169" customWidth="1"/>
    <col min="14348" max="14348" width="12.44140625" style="169" bestFit="1" customWidth="1"/>
    <col min="14349" max="14350" width="11.109375" style="169" bestFit="1" customWidth="1"/>
    <col min="14351" max="14351" width="12.109375" style="169" bestFit="1" customWidth="1"/>
    <col min="14352" max="14352" width="9.88671875" style="169" bestFit="1" customWidth="1"/>
    <col min="14353" max="14592" width="9.109375" style="169"/>
    <col min="14593" max="14593" width="12.33203125" style="169" customWidth="1"/>
    <col min="14594" max="14594" width="2.33203125" style="169" customWidth="1"/>
    <col min="14595" max="14598" width="1.33203125" style="169" customWidth="1"/>
    <col min="14599" max="14599" width="0.88671875" style="169" customWidth="1"/>
    <col min="14600" max="14600" width="15.44140625" style="169" customWidth="1"/>
    <col min="14601" max="14601" width="0.88671875" style="169" customWidth="1"/>
    <col min="14602" max="14602" width="10.109375" style="169" bestFit="1" customWidth="1"/>
    <col min="14603" max="14603" width="4.44140625" style="169" customWidth="1"/>
    <col min="14604" max="14604" width="12.44140625" style="169" bestFit="1" customWidth="1"/>
    <col min="14605" max="14606" width="11.109375" style="169" bestFit="1" customWidth="1"/>
    <col min="14607" max="14607" width="12.109375" style="169" bestFit="1" customWidth="1"/>
    <col min="14608" max="14608" width="9.88671875" style="169" bestFit="1" customWidth="1"/>
    <col min="14609" max="14848" width="9.109375" style="169"/>
    <col min="14849" max="14849" width="12.33203125" style="169" customWidth="1"/>
    <col min="14850" max="14850" width="2.33203125" style="169" customWidth="1"/>
    <col min="14851" max="14854" width="1.33203125" style="169" customWidth="1"/>
    <col min="14855" max="14855" width="0.88671875" style="169" customWidth="1"/>
    <col min="14856" max="14856" width="15.44140625" style="169" customWidth="1"/>
    <col min="14857" max="14857" width="0.88671875" style="169" customWidth="1"/>
    <col min="14858" max="14858" width="10.109375" style="169" bestFit="1" customWidth="1"/>
    <col min="14859" max="14859" width="4.44140625" style="169" customWidth="1"/>
    <col min="14860" max="14860" width="12.44140625" style="169" bestFit="1" customWidth="1"/>
    <col min="14861" max="14862" width="11.109375" style="169" bestFit="1" customWidth="1"/>
    <col min="14863" max="14863" width="12.109375" style="169" bestFit="1" customWidth="1"/>
    <col min="14864" max="14864" width="9.88671875" style="169" bestFit="1" customWidth="1"/>
    <col min="14865" max="15104" width="9.109375" style="169"/>
    <col min="15105" max="15105" width="12.33203125" style="169" customWidth="1"/>
    <col min="15106" max="15106" width="2.33203125" style="169" customWidth="1"/>
    <col min="15107" max="15110" width="1.33203125" style="169" customWidth="1"/>
    <col min="15111" max="15111" width="0.88671875" style="169" customWidth="1"/>
    <col min="15112" max="15112" width="15.44140625" style="169" customWidth="1"/>
    <col min="15113" max="15113" width="0.88671875" style="169" customWidth="1"/>
    <col min="15114" max="15114" width="10.109375" style="169" bestFit="1" customWidth="1"/>
    <col min="15115" max="15115" width="4.44140625" style="169" customWidth="1"/>
    <col min="15116" max="15116" width="12.44140625" style="169" bestFit="1" customWidth="1"/>
    <col min="15117" max="15118" width="11.109375" style="169" bestFit="1" customWidth="1"/>
    <col min="15119" max="15119" width="12.109375" style="169" bestFit="1" customWidth="1"/>
    <col min="15120" max="15120" width="9.88671875" style="169" bestFit="1" customWidth="1"/>
    <col min="15121" max="15360" width="9.109375" style="169"/>
    <col min="15361" max="15361" width="12.33203125" style="169" customWidth="1"/>
    <col min="15362" max="15362" width="2.33203125" style="169" customWidth="1"/>
    <col min="15363" max="15366" width="1.33203125" style="169" customWidth="1"/>
    <col min="15367" max="15367" width="0.88671875" style="169" customWidth="1"/>
    <col min="15368" max="15368" width="15.44140625" style="169" customWidth="1"/>
    <col min="15369" max="15369" width="0.88671875" style="169" customWidth="1"/>
    <col min="15370" max="15370" width="10.109375" style="169" bestFit="1" customWidth="1"/>
    <col min="15371" max="15371" width="4.44140625" style="169" customWidth="1"/>
    <col min="15372" max="15372" width="12.44140625" style="169" bestFit="1" customWidth="1"/>
    <col min="15373" max="15374" width="11.109375" style="169" bestFit="1" customWidth="1"/>
    <col min="15375" max="15375" width="12.109375" style="169" bestFit="1" customWidth="1"/>
    <col min="15376" max="15376" width="9.88671875" style="169" bestFit="1" customWidth="1"/>
    <col min="15377" max="15616" width="9.109375" style="169"/>
    <col min="15617" max="15617" width="12.33203125" style="169" customWidth="1"/>
    <col min="15618" max="15618" width="2.33203125" style="169" customWidth="1"/>
    <col min="15619" max="15622" width="1.33203125" style="169" customWidth="1"/>
    <col min="15623" max="15623" width="0.88671875" style="169" customWidth="1"/>
    <col min="15624" max="15624" width="15.44140625" style="169" customWidth="1"/>
    <col min="15625" max="15625" width="0.88671875" style="169" customWidth="1"/>
    <col min="15626" max="15626" width="10.109375" style="169" bestFit="1" customWidth="1"/>
    <col min="15627" max="15627" width="4.44140625" style="169" customWidth="1"/>
    <col min="15628" max="15628" width="12.44140625" style="169" bestFit="1" customWidth="1"/>
    <col min="15629" max="15630" width="11.109375" style="169" bestFit="1" customWidth="1"/>
    <col min="15631" max="15631" width="12.109375" style="169" bestFit="1" customWidth="1"/>
    <col min="15632" max="15632" width="9.88671875" style="169" bestFit="1" customWidth="1"/>
    <col min="15633" max="15872" width="9.109375" style="169"/>
    <col min="15873" max="15873" width="12.33203125" style="169" customWidth="1"/>
    <col min="15874" max="15874" width="2.33203125" style="169" customWidth="1"/>
    <col min="15875" max="15878" width="1.33203125" style="169" customWidth="1"/>
    <col min="15879" max="15879" width="0.88671875" style="169" customWidth="1"/>
    <col min="15880" max="15880" width="15.44140625" style="169" customWidth="1"/>
    <col min="15881" max="15881" width="0.88671875" style="169" customWidth="1"/>
    <col min="15882" max="15882" width="10.109375" style="169" bestFit="1" customWidth="1"/>
    <col min="15883" max="15883" width="4.44140625" style="169" customWidth="1"/>
    <col min="15884" max="15884" width="12.44140625" style="169" bestFit="1" customWidth="1"/>
    <col min="15885" max="15886" width="11.109375" style="169" bestFit="1" customWidth="1"/>
    <col min="15887" max="15887" width="12.109375" style="169" bestFit="1" customWidth="1"/>
    <col min="15888" max="15888" width="9.88671875" style="169" bestFit="1" customWidth="1"/>
    <col min="15889" max="16128" width="9.109375" style="169"/>
    <col min="16129" max="16129" width="12.33203125" style="169" customWidth="1"/>
    <col min="16130" max="16130" width="2.33203125" style="169" customWidth="1"/>
    <col min="16131" max="16134" width="1.33203125" style="169" customWidth="1"/>
    <col min="16135" max="16135" width="0.88671875" style="169" customWidth="1"/>
    <col min="16136" max="16136" width="15.44140625" style="169" customWidth="1"/>
    <col min="16137" max="16137" width="0.88671875" style="169" customWidth="1"/>
    <col min="16138" max="16138" width="10.109375" style="169" bestFit="1" customWidth="1"/>
    <col min="16139" max="16139" width="4.44140625" style="169" customWidth="1"/>
    <col min="16140" max="16140" width="12.44140625" style="169" bestFit="1" customWidth="1"/>
    <col min="16141" max="16142" width="11.109375" style="169" bestFit="1" customWidth="1"/>
    <col min="16143" max="16143" width="12.109375" style="169" bestFit="1" customWidth="1"/>
    <col min="16144" max="16144" width="9.88671875" style="169" bestFit="1" customWidth="1"/>
    <col min="16145" max="16384" width="9.109375" style="169"/>
  </cols>
  <sheetData>
    <row r="1" spans="1:16" ht="11.4" customHeight="1" x14ac:dyDescent="0.3">
      <c r="A1" s="205" t="s">
        <v>326</v>
      </c>
      <c r="B1" s="297" t="s">
        <v>327</v>
      </c>
      <c r="C1" s="298"/>
      <c r="D1" s="298"/>
      <c r="E1" s="298"/>
      <c r="F1" s="298"/>
      <c r="G1" s="298"/>
      <c r="H1" s="298"/>
      <c r="I1" s="298"/>
      <c r="J1" s="298"/>
      <c r="K1" s="298"/>
      <c r="L1" s="167" t="s">
        <v>328</v>
      </c>
      <c r="M1" s="167" t="s">
        <v>329</v>
      </c>
      <c r="N1" s="167" t="s">
        <v>330</v>
      </c>
      <c r="O1" s="168" t="s">
        <v>331</v>
      </c>
      <c r="P1" s="168"/>
    </row>
    <row r="2" spans="1:16" ht="1.35" customHeight="1" x14ac:dyDescent="0.3"/>
    <row r="3" spans="1:16" ht="15.15" customHeight="1" x14ac:dyDescent="0.3">
      <c r="A3" s="61" t="s">
        <v>332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171"/>
      <c r="M3" s="171"/>
      <c r="N3" s="171"/>
      <c r="O3" s="171"/>
      <c r="P3" s="171"/>
    </row>
    <row r="4" spans="1:16" ht="9.9" customHeight="1" x14ac:dyDescent="0.3">
      <c r="A4" s="204" t="s">
        <v>333</v>
      </c>
      <c r="B4" s="293" t="s">
        <v>334</v>
      </c>
      <c r="C4" s="294"/>
      <c r="D4" s="294"/>
      <c r="E4" s="294"/>
      <c r="F4" s="294"/>
      <c r="G4" s="294"/>
      <c r="H4" s="294"/>
      <c r="I4" s="294"/>
      <c r="J4" s="294"/>
      <c r="K4" s="294"/>
      <c r="L4" s="172">
        <v>23356688.100000001</v>
      </c>
      <c r="M4" s="172">
        <v>2005045.31</v>
      </c>
      <c r="N4" s="172">
        <v>2097486.85</v>
      </c>
      <c r="O4" s="172">
        <v>23264246.559999999</v>
      </c>
      <c r="P4" s="172"/>
    </row>
    <row r="5" spans="1:16" ht="9.9" customHeight="1" x14ac:dyDescent="0.3">
      <c r="A5" s="204" t="s">
        <v>335</v>
      </c>
      <c r="B5" s="202" t="s">
        <v>336</v>
      </c>
      <c r="C5" s="293" t="s">
        <v>337</v>
      </c>
      <c r="D5" s="294"/>
      <c r="E5" s="294"/>
      <c r="F5" s="294"/>
      <c r="G5" s="294"/>
      <c r="H5" s="294"/>
      <c r="I5" s="294"/>
      <c r="J5" s="294"/>
      <c r="K5" s="294"/>
      <c r="L5" s="172">
        <v>9965876.3900000006</v>
      </c>
      <c r="M5" s="172">
        <v>1995707.69</v>
      </c>
      <c r="N5" s="172">
        <v>1947471.82</v>
      </c>
      <c r="O5" s="172">
        <v>10014112.26</v>
      </c>
      <c r="P5" s="172"/>
    </row>
    <row r="6" spans="1:16" ht="9.9" customHeight="1" x14ac:dyDescent="0.3">
      <c r="A6" s="204" t="s">
        <v>338</v>
      </c>
      <c r="B6" s="291" t="s">
        <v>336</v>
      </c>
      <c r="C6" s="292"/>
      <c r="D6" s="293" t="s">
        <v>339</v>
      </c>
      <c r="E6" s="294"/>
      <c r="F6" s="294"/>
      <c r="G6" s="294"/>
      <c r="H6" s="294"/>
      <c r="I6" s="294"/>
      <c r="J6" s="294"/>
      <c r="K6" s="294"/>
      <c r="L6" s="172">
        <v>9950276.1799999997</v>
      </c>
      <c r="M6" s="172">
        <v>1972563.38</v>
      </c>
      <c r="N6" s="172">
        <v>1921401.02</v>
      </c>
      <c r="O6" s="172">
        <v>10001438.539999999</v>
      </c>
      <c r="P6" s="172"/>
    </row>
    <row r="7" spans="1:16" ht="9.9" customHeight="1" x14ac:dyDescent="0.3">
      <c r="A7" s="204" t="s">
        <v>340</v>
      </c>
      <c r="B7" s="291" t="s">
        <v>336</v>
      </c>
      <c r="C7" s="292"/>
      <c r="D7" s="292"/>
      <c r="E7" s="293" t="s">
        <v>339</v>
      </c>
      <c r="F7" s="294"/>
      <c r="G7" s="294"/>
      <c r="H7" s="294"/>
      <c r="I7" s="294"/>
      <c r="J7" s="294"/>
      <c r="K7" s="294"/>
      <c r="L7" s="172">
        <v>9950276.1799999997</v>
      </c>
      <c r="M7" s="172">
        <v>1972563.38</v>
      </c>
      <c r="N7" s="172">
        <v>1921401.02</v>
      </c>
      <c r="O7" s="172">
        <v>10001438.539999999</v>
      </c>
      <c r="P7" s="172"/>
    </row>
    <row r="8" spans="1:16" ht="9.9" customHeight="1" x14ac:dyDescent="0.3">
      <c r="A8" s="204" t="s">
        <v>341</v>
      </c>
      <c r="B8" s="291" t="s">
        <v>336</v>
      </c>
      <c r="C8" s="292"/>
      <c r="D8" s="292"/>
      <c r="E8" s="292"/>
      <c r="F8" s="293" t="s">
        <v>342</v>
      </c>
      <c r="G8" s="294"/>
      <c r="H8" s="294"/>
      <c r="I8" s="294"/>
      <c r="J8" s="294"/>
      <c r="K8" s="294"/>
      <c r="L8" s="172">
        <v>5000</v>
      </c>
      <c r="M8" s="172">
        <v>5446.52</v>
      </c>
      <c r="N8" s="172">
        <v>4446.5200000000004</v>
      </c>
      <c r="O8" s="172">
        <v>6000</v>
      </c>
      <c r="P8" s="172"/>
    </row>
    <row r="9" spans="1:16" ht="9.9" customHeight="1" x14ac:dyDescent="0.3">
      <c r="A9" s="203" t="s">
        <v>343</v>
      </c>
      <c r="B9" s="291" t="s">
        <v>336</v>
      </c>
      <c r="C9" s="292"/>
      <c r="D9" s="292"/>
      <c r="E9" s="292"/>
      <c r="F9" s="292"/>
      <c r="G9" s="295" t="s">
        <v>344</v>
      </c>
      <c r="H9" s="296"/>
      <c r="I9" s="296"/>
      <c r="J9" s="296"/>
      <c r="K9" s="296"/>
      <c r="L9" s="173">
        <v>5000</v>
      </c>
      <c r="M9" s="173">
        <v>4446.5200000000004</v>
      </c>
      <c r="N9" s="173">
        <v>4446.5200000000004</v>
      </c>
      <c r="O9" s="173">
        <v>5000</v>
      </c>
      <c r="P9" s="173"/>
    </row>
    <row r="10" spans="1:16" ht="9.9" customHeight="1" x14ac:dyDescent="0.3">
      <c r="A10" s="203" t="s">
        <v>345</v>
      </c>
      <c r="B10" s="291" t="s">
        <v>336</v>
      </c>
      <c r="C10" s="292"/>
      <c r="D10" s="292"/>
      <c r="E10" s="292"/>
      <c r="F10" s="292"/>
      <c r="G10" s="295" t="s">
        <v>346</v>
      </c>
      <c r="H10" s="296"/>
      <c r="I10" s="296"/>
      <c r="J10" s="296"/>
      <c r="K10" s="296"/>
      <c r="L10" s="173">
        <v>0</v>
      </c>
      <c r="M10" s="173">
        <v>1000</v>
      </c>
      <c r="N10" s="173">
        <v>0</v>
      </c>
      <c r="O10" s="173">
        <v>1000</v>
      </c>
      <c r="P10" s="173"/>
    </row>
    <row r="11" spans="1:16" ht="9.9" customHeight="1" x14ac:dyDescent="0.3">
      <c r="A11" s="116" t="s">
        <v>336</v>
      </c>
      <c r="B11" s="291" t="s">
        <v>336</v>
      </c>
      <c r="C11" s="292"/>
      <c r="D11" s="292"/>
      <c r="E11" s="292"/>
      <c r="F11" s="292"/>
      <c r="G11" s="117" t="s">
        <v>336</v>
      </c>
      <c r="H11" s="118"/>
      <c r="I11" s="118"/>
      <c r="J11" s="118"/>
      <c r="K11" s="118"/>
      <c r="L11" s="174"/>
      <c r="M11" s="174"/>
      <c r="N11" s="174"/>
      <c r="O11" s="174"/>
      <c r="P11" s="174"/>
    </row>
    <row r="12" spans="1:16" ht="9.9" customHeight="1" x14ac:dyDescent="0.3">
      <c r="A12" s="204" t="s">
        <v>347</v>
      </c>
      <c r="B12" s="291" t="s">
        <v>336</v>
      </c>
      <c r="C12" s="292"/>
      <c r="D12" s="292"/>
      <c r="E12" s="292"/>
      <c r="F12" s="293" t="s">
        <v>348</v>
      </c>
      <c r="G12" s="294"/>
      <c r="H12" s="294"/>
      <c r="I12" s="294"/>
      <c r="J12" s="294"/>
      <c r="K12" s="294"/>
      <c r="L12" s="172">
        <v>4.42</v>
      </c>
      <c r="M12" s="172">
        <v>1275785.07</v>
      </c>
      <c r="N12" s="172">
        <v>1263304.18</v>
      </c>
      <c r="O12" s="172">
        <v>12485.31</v>
      </c>
      <c r="P12" s="172"/>
    </row>
    <row r="13" spans="1:16" ht="9.9" customHeight="1" x14ac:dyDescent="0.3">
      <c r="A13" s="203" t="s">
        <v>349</v>
      </c>
      <c r="B13" s="291" t="s">
        <v>336</v>
      </c>
      <c r="C13" s="292"/>
      <c r="D13" s="292"/>
      <c r="E13" s="292"/>
      <c r="F13" s="292"/>
      <c r="G13" s="295" t="s">
        <v>350</v>
      </c>
      <c r="H13" s="296"/>
      <c r="I13" s="296"/>
      <c r="J13" s="296"/>
      <c r="K13" s="296"/>
      <c r="L13" s="173">
        <v>0</v>
      </c>
      <c r="M13" s="173">
        <v>1262018.5</v>
      </c>
      <c r="N13" s="173">
        <v>1262018.5</v>
      </c>
      <c r="O13" s="173">
        <v>0</v>
      </c>
      <c r="P13" s="173"/>
    </row>
    <row r="14" spans="1:16" ht="9.9" customHeight="1" x14ac:dyDescent="0.3">
      <c r="A14" s="203" t="s">
        <v>351</v>
      </c>
      <c r="B14" s="291" t="s">
        <v>336</v>
      </c>
      <c r="C14" s="292"/>
      <c r="D14" s="292"/>
      <c r="E14" s="292"/>
      <c r="F14" s="292"/>
      <c r="G14" s="295" t="s">
        <v>352</v>
      </c>
      <c r="H14" s="296"/>
      <c r="I14" s="296"/>
      <c r="J14" s="296"/>
      <c r="K14" s="296"/>
      <c r="L14" s="173">
        <v>4.42</v>
      </c>
      <c r="M14" s="173">
        <v>0</v>
      </c>
      <c r="N14" s="173">
        <v>0</v>
      </c>
      <c r="O14" s="173">
        <v>4.42</v>
      </c>
      <c r="P14" s="173"/>
    </row>
    <row r="15" spans="1:16" ht="9.9" customHeight="1" x14ac:dyDescent="0.3">
      <c r="A15" s="203" t="s">
        <v>353</v>
      </c>
      <c r="B15" s="291" t="s">
        <v>336</v>
      </c>
      <c r="C15" s="292"/>
      <c r="D15" s="292"/>
      <c r="E15" s="292"/>
      <c r="F15" s="292"/>
      <c r="G15" s="295" t="s">
        <v>354</v>
      </c>
      <c r="H15" s="296"/>
      <c r="I15" s="296"/>
      <c r="J15" s="296"/>
      <c r="K15" s="296"/>
      <c r="L15" s="173">
        <v>0</v>
      </c>
      <c r="M15" s="173">
        <v>7792.58</v>
      </c>
      <c r="N15" s="173">
        <v>0</v>
      </c>
      <c r="O15" s="173">
        <v>7792.58</v>
      </c>
      <c r="P15" s="173"/>
    </row>
    <row r="16" spans="1:16" ht="9.9" customHeight="1" x14ac:dyDescent="0.3">
      <c r="A16" s="203" t="s">
        <v>355</v>
      </c>
      <c r="B16" s="291" t="s">
        <v>336</v>
      </c>
      <c r="C16" s="292"/>
      <c r="D16" s="292"/>
      <c r="E16" s="292"/>
      <c r="F16" s="292"/>
      <c r="G16" s="295" t="s">
        <v>356</v>
      </c>
      <c r="H16" s="296"/>
      <c r="I16" s="296"/>
      <c r="J16" s="296"/>
      <c r="K16" s="296"/>
      <c r="L16" s="173">
        <v>0</v>
      </c>
      <c r="M16" s="173">
        <v>5973.99</v>
      </c>
      <c r="N16" s="173">
        <v>1285.68</v>
      </c>
      <c r="O16" s="173">
        <v>4688.3100000000004</v>
      </c>
      <c r="P16" s="173"/>
    </row>
    <row r="17" spans="1:16" ht="9.9" customHeight="1" x14ac:dyDescent="0.3">
      <c r="A17" s="116" t="s">
        <v>336</v>
      </c>
      <c r="B17" s="291" t="s">
        <v>336</v>
      </c>
      <c r="C17" s="292"/>
      <c r="D17" s="292"/>
      <c r="E17" s="292"/>
      <c r="F17" s="292"/>
      <c r="G17" s="117" t="s">
        <v>336</v>
      </c>
      <c r="H17" s="118"/>
      <c r="I17" s="118"/>
      <c r="J17" s="118"/>
      <c r="K17" s="118"/>
      <c r="L17" s="174"/>
      <c r="M17" s="174"/>
      <c r="N17" s="174"/>
      <c r="O17" s="174"/>
      <c r="P17" s="174"/>
    </row>
    <row r="18" spans="1:16" ht="9.9" customHeight="1" x14ac:dyDescent="0.3">
      <c r="A18" s="204" t="s">
        <v>357</v>
      </c>
      <c r="B18" s="291" t="s">
        <v>336</v>
      </c>
      <c r="C18" s="292"/>
      <c r="D18" s="292"/>
      <c r="E18" s="292"/>
      <c r="F18" s="293" t="s">
        <v>358</v>
      </c>
      <c r="G18" s="294"/>
      <c r="H18" s="294"/>
      <c r="I18" s="294"/>
      <c r="J18" s="294"/>
      <c r="K18" s="294"/>
      <c r="L18" s="172">
        <v>0</v>
      </c>
      <c r="M18" s="172">
        <v>59074.1</v>
      </c>
      <c r="N18" s="172">
        <v>59074.1</v>
      </c>
      <c r="O18" s="172">
        <v>0</v>
      </c>
      <c r="P18" s="172"/>
    </row>
    <row r="19" spans="1:16" ht="9.9" customHeight="1" x14ac:dyDescent="0.3">
      <c r="A19" s="203" t="s">
        <v>359</v>
      </c>
      <c r="B19" s="291" t="s">
        <v>336</v>
      </c>
      <c r="C19" s="292"/>
      <c r="D19" s="292"/>
      <c r="E19" s="292"/>
      <c r="F19" s="292"/>
      <c r="G19" s="295" t="s">
        <v>360</v>
      </c>
      <c r="H19" s="296"/>
      <c r="I19" s="296"/>
      <c r="J19" s="296"/>
      <c r="K19" s="296"/>
      <c r="L19" s="173">
        <v>0</v>
      </c>
      <c r="M19" s="173">
        <v>59074.1</v>
      </c>
      <c r="N19" s="173">
        <v>59074.1</v>
      </c>
      <c r="O19" s="173">
        <v>0</v>
      </c>
      <c r="P19" s="173"/>
    </row>
    <row r="20" spans="1:16" ht="9.9" customHeight="1" x14ac:dyDescent="0.3">
      <c r="A20" s="116" t="s">
        <v>336</v>
      </c>
      <c r="B20" s="291" t="s">
        <v>336</v>
      </c>
      <c r="C20" s="292"/>
      <c r="D20" s="292"/>
      <c r="E20" s="292"/>
      <c r="F20" s="292"/>
      <c r="G20" s="117" t="s">
        <v>336</v>
      </c>
      <c r="H20" s="118"/>
      <c r="I20" s="118"/>
      <c r="J20" s="118"/>
      <c r="K20" s="118"/>
      <c r="L20" s="174"/>
      <c r="M20" s="174"/>
      <c r="N20" s="174"/>
      <c r="O20" s="174"/>
      <c r="P20" s="174"/>
    </row>
    <row r="21" spans="1:16" ht="9.9" customHeight="1" x14ac:dyDescent="0.3">
      <c r="A21" s="204" t="s">
        <v>365</v>
      </c>
      <c r="B21" s="291" t="s">
        <v>336</v>
      </c>
      <c r="C21" s="292"/>
      <c r="D21" s="292"/>
      <c r="E21" s="292"/>
      <c r="F21" s="293" t="s">
        <v>366</v>
      </c>
      <c r="G21" s="294"/>
      <c r="H21" s="294"/>
      <c r="I21" s="294"/>
      <c r="J21" s="294"/>
      <c r="K21" s="294"/>
      <c r="L21" s="172">
        <v>9158516.2300000004</v>
      </c>
      <c r="M21" s="172">
        <v>630600.6</v>
      </c>
      <c r="N21" s="172">
        <v>534670.39</v>
      </c>
      <c r="O21" s="172">
        <v>9254446.4399999995</v>
      </c>
      <c r="P21" s="172"/>
    </row>
    <row r="22" spans="1:16" ht="9.9" customHeight="1" x14ac:dyDescent="0.3">
      <c r="A22" s="203" t="s">
        <v>367</v>
      </c>
      <c r="B22" s="291" t="s">
        <v>336</v>
      </c>
      <c r="C22" s="292"/>
      <c r="D22" s="292"/>
      <c r="E22" s="292"/>
      <c r="F22" s="292"/>
      <c r="G22" s="295" t="s">
        <v>368</v>
      </c>
      <c r="H22" s="296"/>
      <c r="I22" s="296"/>
      <c r="J22" s="296"/>
      <c r="K22" s="296"/>
      <c r="L22" s="173">
        <v>1979541.34</v>
      </c>
      <c r="M22" s="173">
        <v>620195.44999999995</v>
      </c>
      <c r="N22" s="173">
        <v>533456.81000000006</v>
      </c>
      <c r="O22" s="173">
        <v>2066279.98</v>
      </c>
      <c r="P22" s="173"/>
    </row>
    <row r="23" spans="1:16" ht="9.9" customHeight="1" x14ac:dyDescent="0.3">
      <c r="A23" s="203" t="s">
        <v>369</v>
      </c>
      <c r="B23" s="291" t="s">
        <v>336</v>
      </c>
      <c r="C23" s="292"/>
      <c r="D23" s="292"/>
      <c r="E23" s="292"/>
      <c r="F23" s="292"/>
      <c r="G23" s="295" t="s">
        <v>370</v>
      </c>
      <c r="H23" s="296"/>
      <c r="I23" s="296"/>
      <c r="J23" s="296"/>
      <c r="K23" s="296"/>
      <c r="L23" s="173">
        <v>912949.6</v>
      </c>
      <c r="M23" s="173">
        <v>1313.55</v>
      </c>
      <c r="N23" s="173">
        <v>0</v>
      </c>
      <c r="O23" s="173">
        <v>914263.15</v>
      </c>
      <c r="P23" s="173"/>
    </row>
    <row r="24" spans="1:16" ht="9.9" customHeight="1" x14ac:dyDescent="0.3">
      <c r="A24" s="203" t="s">
        <v>371</v>
      </c>
      <c r="B24" s="291" t="s">
        <v>336</v>
      </c>
      <c r="C24" s="292"/>
      <c r="D24" s="292"/>
      <c r="E24" s="292"/>
      <c r="F24" s="292"/>
      <c r="G24" s="295" t="s">
        <v>372</v>
      </c>
      <c r="H24" s="296"/>
      <c r="I24" s="296"/>
      <c r="J24" s="296"/>
      <c r="K24" s="296"/>
      <c r="L24" s="173">
        <v>5652485.1699999999</v>
      </c>
      <c r="M24" s="173">
        <v>8208.83</v>
      </c>
      <c r="N24" s="173">
        <v>1213.58</v>
      </c>
      <c r="O24" s="173">
        <v>5659480.4199999999</v>
      </c>
      <c r="P24" s="173"/>
    </row>
    <row r="25" spans="1:16" ht="9.9" customHeight="1" x14ac:dyDescent="0.3">
      <c r="A25" s="203" t="s">
        <v>373</v>
      </c>
      <c r="B25" s="291" t="s">
        <v>336</v>
      </c>
      <c r="C25" s="292"/>
      <c r="D25" s="292"/>
      <c r="E25" s="292"/>
      <c r="F25" s="292"/>
      <c r="G25" s="295" t="s">
        <v>374</v>
      </c>
      <c r="H25" s="296"/>
      <c r="I25" s="296"/>
      <c r="J25" s="296"/>
      <c r="K25" s="296"/>
      <c r="L25" s="173">
        <v>613540.12</v>
      </c>
      <c r="M25" s="173">
        <v>882.77</v>
      </c>
      <c r="N25" s="173">
        <v>0</v>
      </c>
      <c r="O25" s="173">
        <v>614422.89</v>
      </c>
      <c r="P25" s="173"/>
    </row>
    <row r="26" spans="1:16" ht="9.9" customHeight="1" x14ac:dyDescent="0.3">
      <c r="A26" s="116" t="s">
        <v>336</v>
      </c>
      <c r="B26" s="291" t="s">
        <v>336</v>
      </c>
      <c r="C26" s="292"/>
      <c r="D26" s="292"/>
      <c r="E26" s="292"/>
      <c r="F26" s="292"/>
      <c r="G26" s="117" t="s">
        <v>336</v>
      </c>
      <c r="H26" s="118"/>
      <c r="I26" s="118"/>
      <c r="J26" s="118"/>
      <c r="K26" s="118"/>
      <c r="L26" s="174"/>
      <c r="M26" s="174"/>
      <c r="N26" s="174"/>
      <c r="O26" s="174"/>
      <c r="P26" s="174"/>
    </row>
    <row r="27" spans="1:16" ht="9.9" customHeight="1" x14ac:dyDescent="0.3">
      <c r="A27" s="204" t="s">
        <v>375</v>
      </c>
      <c r="B27" s="291" t="s">
        <v>336</v>
      </c>
      <c r="C27" s="292"/>
      <c r="D27" s="292"/>
      <c r="E27" s="292"/>
      <c r="F27" s="293" t="s">
        <v>376</v>
      </c>
      <c r="G27" s="294"/>
      <c r="H27" s="294"/>
      <c r="I27" s="294"/>
      <c r="J27" s="294"/>
      <c r="K27" s="294"/>
      <c r="L27" s="172">
        <v>786755.53</v>
      </c>
      <c r="M27" s="172">
        <v>884.99</v>
      </c>
      <c r="N27" s="172">
        <v>59133.73</v>
      </c>
      <c r="O27" s="172">
        <v>728506.79</v>
      </c>
      <c r="P27" s="172"/>
    </row>
    <row r="28" spans="1:16" ht="9.9" customHeight="1" x14ac:dyDescent="0.3">
      <c r="A28" s="203" t="s">
        <v>377</v>
      </c>
      <c r="B28" s="291" t="s">
        <v>336</v>
      </c>
      <c r="C28" s="292"/>
      <c r="D28" s="292"/>
      <c r="E28" s="292"/>
      <c r="F28" s="292"/>
      <c r="G28" s="295" t="s">
        <v>378</v>
      </c>
      <c r="H28" s="296"/>
      <c r="I28" s="296"/>
      <c r="J28" s="296"/>
      <c r="K28" s="296"/>
      <c r="L28" s="173">
        <v>786755.53</v>
      </c>
      <c r="M28" s="173">
        <v>884.99</v>
      </c>
      <c r="N28" s="173">
        <v>59133.73</v>
      </c>
      <c r="O28" s="173">
        <v>728506.79</v>
      </c>
      <c r="P28" s="173"/>
    </row>
    <row r="29" spans="1:16" ht="9.9" customHeight="1" x14ac:dyDescent="0.3">
      <c r="A29" s="116" t="s">
        <v>336</v>
      </c>
      <c r="B29" s="291" t="s">
        <v>336</v>
      </c>
      <c r="C29" s="292"/>
      <c r="D29" s="292"/>
      <c r="E29" s="292"/>
      <c r="F29" s="292"/>
      <c r="G29" s="117" t="s">
        <v>336</v>
      </c>
      <c r="H29" s="118"/>
      <c r="I29" s="118"/>
      <c r="J29" s="118"/>
      <c r="K29" s="118"/>
      <c r="L29" s="174"/>
      <c r="M29" s="174"/>
      <c r="N29" s="174"/>
      <c r="O29" s="174"/>
      <c r="P29" s="174"/>
    </row>
    <row r="30" spans="1:16" ht="9.9" customHeight="1" x14ac:dyDescent="0.3">
      <c r="A30" s="204" t="s">
        <v>379</v>
      </c>
      <c r="B30" s="291" t="s">
        <v>336</v>
      </c>
      <c r="C30" s="292"/>
      <c r="D30" s="292"/>
      <c r="E30" s="292"/>
      <c r="F30" s="293" t="s">
        <v>380</v>
      </c>
      <c r="G30" s="294"/>
      <c r="H30" s="294"/>
      <c r="I30" s="294"/>
      <c r="J30" s="294"/>
      <c r="K30" s="294"/>
      <c r="L30" s="172">
        <v>0</v>
      </c>
      <c r="M30" s="172">
        <v>772.1</v>
      </c>
      <c r="N30" s="172">
        <v>772.1</v>
      </c>
      <c r="O30" s="172">
        <v>0</v>
      </c>
      <c r="P30" s="172"/>
    </row>
    <row r="31" spans="1:16" ht="9.9" customHeight="1" x14ac:dyDescent="0.3">
      <c r="A31" s="203" t="s">
        <v>381</v>
      </c>
      <c r="B31" s="291" t="s">
        <v>336</v>
      </c>
      <c r="C31" s="292"/>
      <c r="D31" s="292"/>
      <c r="E31" s="292"/>
      <c r="F31" s="292"/>
      <c r="G31" s="295" t="s">
        <v>382</v>
      </c>
      <c r="H31" s="296"/>
      <c r="I31" s="296"/>
      <c r="J31" s="296"/>
      <c r="K31" s="296"/>
      <c r="L31" s="173">
        <v>0</v>
      </c>
      <c r="M31" s="173">
        <v>772.1</v>
      </c>
      <c r="N31" s="173">
        <v>772.1</v>
      </c>
      <c r="O31" s="173">
        <v>0</v>
      </c>
      <c r="P31" s="173"/>
    </row>
    <row r="32" spans="1:16" ht="9.9" customHeight="1" x14ac:dyDescent="0.3">
      <c r="A32" s="116" t="s">
        <v>336</v>
      </c>
      <c r="B32" s="291" t="s">
        <v>336</v>
      </c>
      <c r="C32" s="292"/>
      <c r="D32" s="292"/>
      <c r="E32" s="292"/>
      <c r="F32" s="292"/>
      <c r="G32" s="117" t="s">
        <v>336</v>
      </c>
      <c r="H32" s="118"/>
      <c r="I32" s="118"/>
      <c r="J32" s="118"/>
      <c r="K32" s="118"/>
      <c r="L32" s="174"/>
      <c r="M32" s="174"/>
      <c r="N32" s="174"/>
      <c r="O32" s="174"/>
      <c r="P32" s="174"/>
    </row>
    <row r="33" spans="1:16" ht="9.9" customHeight="1" x14ac:dyDescent="0.3">
      <c r="A33" s="204" t="s">
        <v>383</v>
      </c>
      <c r="B33" s="291" t="s">
        <v>336</v>
      </c>
      <c r="C33" s="292"/>
      <c r="D33" s="293" t="s">
        <v>384</v>
      </c>
      <c r="E33" s="294"/>
      <c r="F33" s="294"/>
      <c r="G33" s="294"/>
      <c r="H33" s="294"/>
      <c r="I33" s="294"/>
      <c r="J33" s="294"/>
      <c r="K33" s="294"/>
      <c r="L33" s="172">
        <v>15600.21</v>
      </c>
      <c r="M33" s="172">
        <v>23144.31</v>
      </c>
      <c r="N33" s="172">
        <v>26070.799999999999</v>
      </c>
      <c r="O33" s="172">
        <v>12673.72</v>
      </c>
      <c r="P33" s="172"/>
    </row>
    <row r="34" spans="1:16" ht="9.9" customHeight="1" x14ac:dyDescent="0.3">
      <c r="A34" s="204" t="s">
        <v>385</v>
      </c>
      <c r="B34" s="291" t="s">
        <v>336</v>
      </c>
      <c r="C34" s="292"/>
      <c r="D34" s="292"/>
      <c r="E34" s="293" t="s">
        <v>386</v>
      </c>
      <c r="F34" s="294"/>
      <c r="G34" s="294"/>
      <c r="H34" s="294"/>
      <c r="I34" s="294"/>
      <c r="J34" s="294"/>
      <c r="K34" s="294"/>
      <c r="L34" s="172">
        <v>0</v>
      </c>
      <c r="M34" s="172">
        <v>8831.3700000000008</v>
      </c>
      <c r="N34" s="172">
        <v>4760</v>
      </c>
      <c r="O34" s="172">
        <v>4071.37</v>
      </c>
      <c r="P34" s="172"/>
    </row>
    <row r="35" spans="1:16" ht="9.9" customHeight="1" x14ac:dyDescent="0.3">
      <c r="A35" s="204" t="s">
        <v>387</v>
      </c>
      <c r="B35" s="291" t="s">
        <v>336</v>
      </c>
      <c r="C35" s="292"/>
      <c r="D35" s="292"/>
      <c r="E35" s="292"/>
      <c r="F35" s="293" t="s">
        <v>388</v>
      </c>
      <c r="G35" s="294"/>
      <c r="H35" s="294"/>
      <c r="I35" s="294"/>
      <c r="J35" s="294"/>
      <c r="K35" s="294"/>
      <c r="L35" s="172">
        <v>0</v>
      </c>
      <c r="M35" s="172">
        <v>8831.3700000000008</v>
      </c>
      <c r="N35" s="172">
        <v>4760</v>
      </c>
      <c r="O35" s="172">
        <v>4071.37</v>
      </c>
      <c r="P35" s="172"/>
    </row>
    <row r="36" spans="1:16" ht="9.9" customHeight="1" x14ac:dyDescent="0.3">
      <c r="A36" s="203" t="s">
        <v>389</v>
      </c>
      <c r="B36" s="291" t="s">
        <v>336</v>
      </c>
      <c r="C36" s="292"/>
      <c r="D36" s="292"/>
      <c r="E36" s="292"/>
      <c r="F36" s="292"/>
      <c r="G36" s="295" t="s">
        <v>390</v>
      </c>
      <c r="H36" s="296"/>
      <c r="I36" s="296"/>
      <c r="J36" s="296"/>
      <c r="K36" s="296"/>
      <c r="L36" s="173">
        <v>0</v>
      </c>
      <c r="M36" s="173">
        <v>8185</v>
      </c>
      <c r="N36" s="173">
        <v>4760</v>
      </c>
      <c r="O36" s="173">
        <v>3425</v>
      </c>
      <c r="P36" s="173"/>
    </row>
    <row r="37" spans="1:16" ht="9.9" customHeight="1" x14ac:dyDescent="0.3">
      <c r="A37" s="203" t="s">
        <v>391</v>
      </c>
      <c r="B37" s="291" t="s">
        <v>336</v>
      </c>
      <c r="C37" s="292"/>
      <c r="D37" s="292"/>
      <c r="E37" s="292"/>
      <c r="F37" s="292"/>
      <c r="G37" s="295" t="s">
        <v>392</v>
      </c>
      <c r="H37" s="296"/>
      <c r="I37" s="296"/>
      <c r="J37" s="296"/>
      <c r="K37" s="296"/>
      <c r="L37" s="173">
        <v>0</v>
      </c>
      <c r="M37" s="173">
        <v>500</v>
      </c>
      <c r="N37" s="173">
        <v>0</v>
      </c>
      <c r="O37" s="173">
        <v>500</v>
      </c>
      <c r="P37" s="173"/>
    </row>
    <row r="38" spans="1:16" ht="9.9" customHeight="1" x14ac:dyDescent="0.3">
      <c r="A38" s="203" t="s">
        <v>393</v>
      </c>
      <c r="B38" s="291" t="s">
        <v>336</v>
      </c>
      <c r="C38" s="292"/>
      <c r="D38" s="292"/>
      <c r="E38" s="292"/>
      <c r="F38" s="292"/>
      <c r="G38" s="295" t="s">
        <v>394</v>
      </c>
      <c r="H38" s="296"/>
      <c r="I38" s="296"/>
      <c r="J38" s="296"/>
      <c r="K38" s="296"/>
      <c r="L38" s="173">
        <v>0</v>
      </c>
      <c r="M38" s="173">
        <v>146.37</v>
      </c>
      <c r="N38" s="173">
        <v>0</v>
      </c>
      <c r="O38" s="173">
        <v>146.37</v>
      </c>
      <c r="P38" s="173"/>
    </row>
    <row r="39" spans="1:16" ht="9.9" customHeight="1" x14ac:dyDescent="0.3">
      <c r="A39" s="116" t="s">
        <v>336</v>
      </c>
      <c r="B39" s="291" t="s">
        <v>336</v>
      </c>
      <c r="C39" s="292"/>
      <c r="D39" s="292"/>
      <c r="E39" s="292"/>
      <c r="F39" s="292"/>
      <c r="G39" s="117" t="s">
        <v>336</v>
      </c>
      <c r="H39" s="118"/>
      <c r="I39" s="118"/>
      <c r="J39" s="118"/>
      <c r="K39" s="118"/>
      <c r="L39" s="174"/>
      <c r="M39" s="174"/>
      <c r="N39" s="174"/>
      <c r="O39" s="174"/>
      <c r="P39" s="174"/>
    </row>
    <row r="40" spans="1:16" ht="9.9" customHeight="1" x14ac:dyDescent="0.3">
      <c r="A40" s="204" t="s">
        <v>395</v>
      </c>
      <c r="B40" s="291" t="s">
        <v>336</v>
      </c>
      <c r="C40" s="292"/>
      <c r="D40" s="292"/>
      <c r="E40" s="293" t="s">
        <v>396</v>
      </c>
      <c r="F40" s="294"/>
      <c r="G40" s="294"/>
      <c r="H40" s="294"/>
      <c r="I40" s="294"/>
      <c r="J40" s="294"/>
      <c r="K40" s="294"/>
      <c r="L40" s="172">
        <v>8983.64</v>
      </c>
      <c r="M40" s="172">
        <v>14312.94</v>
      </c>
      <c r="N40" s="172">
        <v>17933.48</v>
      </c>
      <c r="O40" s="172">
        <v>5363.1</v>
      </c>
      <c r="P40" s="172"/>
    </row>
    <row r="41" spans="1:16" ht="9.9" customHeight="1" x14ac:dyDescent="0.3">
      <c r="A41" s="204" t="s">
        <v>397</v>
      </c>
      <c r="B41" s="291" t="s">
        <v>336</v>
      </c>
      <c r="C41" s="292"/>
      <c r="D41" s="292"/>
      <c r="E41" s="292"/>
      <c r="F41" s="293" t="s">
        <v>396</v>
      </c>
      <c r="G41" s="294"/>
      <c r="H41" s="294"/>
      <c r="I41" s="294"/>
      <c r="J41" s="294"/>
      <c r="K41" s="294"/>
      <c r="L41" s="172">
        <v>8983.64</v>
      </c>
      <c r="M41" s="172">
        <v>14312.94</v>
      </c>
      <c r="N41" s="172">
        <v>17933.48</v>
      </c>
      <c r="O41" s="172">
        <v>5363.1</v>
      </c>
      <c r="P41" s="172"/>
    </row>
    <row r="42" spans="1:16" ht="9.9" customHeight="1" x14ac:dyDescent="0.3">
      <c r="A42" s="203" t="s">
        <v>398</v>
      </c>
      <c r="B42" s="291" t="s">
        <v>336</v>
      </c>
      <c r="C42" s="292"/>
      <c r="D42" s="292"/>
      <c r="E42" s="292"/>
      <c r="F42" s="292"/>
      <c r="G42" s="295" t="s">
        <v>399</v>
      </c>
      <c r="H42" s="296"/>
      <c r="I42" s="296"/>
      <c r="J42" s="296"/>
      <c r="K42" s="296"/>
      <c r="L42" s="173">
        <v>7943.48</v>
      </c>
      <c r="M42" s="173">
        <v>12475.77</v>
      </c>
      <c r="N42" s="173">
        <v>16096.31</v>
      </c>
      <c r="O42" s="173">
        <v>4322.9399999999996</v>
      </c>
      <c r="P42" s="173"/>
    </row>
    <row r="43" spans="1:16" ht="9.9" customHeight="1" x14ac:dyDescent="0.3">
      <c r="A43" s="203" t="s">
        <v>400</v>
      </c>
      <c r="B43" s="291" t="s">
        <v>336</v>
      </c>
      <c r="C43" s="292"/>
      <c r="D43" s="292"/>
      <c r="E43" s="292"/>
      <c r="F43" s="292"/>
      <c r="G43" s="295" t="s">
        <v>401</v>
      </c>
      <c r="H43" s="296"/>
      <c r="I43" s="296"/>
      <c r="J43" s="296"/>
      <c r="K43" s="296"/>
      <c r="L43" s="173">
        <v>1040.1600000000001</v>
      </c>
      <c r="M43" s="173">
        <v>0</v>
      </c>
      <c r="N43" s="173">
        <v>0</v>
      </c>
      <c r="O43" s="173">
        <v>1040.1600000000001</v>
      </c>
      <c r="P43" s="173"/>
    </row>
    <row r="44" spans="1:16" ht="9.9" customHeight="1" x14ac:dyDescent="0.3">
      <c r="A44" s="203" t="s">
        <v>402</v>
      </c>
      <c r="B44" s="291" t="s">
        <v>336</v>
      </c>
      <c r="C44" s="292"/>
      <c r="D44" s="292"/>
      <c r="E44" s="292"/>
      <c r="F44" s="292"/>
      <c r="G44" s="295" t="s">
        <v>403</v>
      </c>
      <c r="H44" s="296"/>
      <c r="I44" s="296"/>
      <c r="J44" s="296"/>
      <c r="K44" s="296"/>
      <c r="L44" s="173">
        <v>0</v>
      </c>
      <c r="M44" s="173">
        <v>1837.17</v>
      </c>
      <c r="N44" s="173">
        <v>1837.17</v>
      </c>
      <c r="O44" s="173">
        <v>0</v>
      </c>
      <c r="P44" s="173"/>
    </row>
    <row r="45" spans="1:16" ht="9.9" customHeight="1" x14ac:dyDescent="0.3">
      <c r="A45" s="116" t="s">
        <v>336</v>
      </c>
      <c r="B45" s="291" t="s">
        <v>336</v>
      </c>
      <c r="C45" s="292"/>
      <c r="D45" s="292"/>
      <c r="E45" s="292"/>
      <c r="F45" s="292"/>
      <c r="G45" s="117" t="s">
        <v>336</v>
      </c>
      <c r="H45" s="118"/>
      <c r="I45" s="118"/>
      <c r="J45" s="118"/>
      <c r="K45" s="118"/>
      <c r="L45" s="174"/>
      <c r="M45" s="174"/>
      <c r="N45" s="174"/>
      <c r="O45" s="174"/>
      <c r="P45" s="174"/>
    </row>
    <row r="46" spans="1:16" ht="9.9" customHeight="1" x14ac:dyDescent="0.3">
      <c r="A46" s="204" t="s">
        <v>404</v>
      </c>
      <c r="B46" s="291" t="s">
        <v>336</v>
      </c>
      <c r="C46" s="292"/>
      <c r="D46" s="292"/>
      <c r="E46" s="293" t="s">
        <v>405</v>
      </c>
      <c r="F46" s="294"/>
      <c r="G46" s="294"/>
      <c r="H46" s="294"/>
      <c r="I46" s="294"/>
      <c r="J46" s="294"/>
      <c r="K46" s="294"/>
      <c r="L46" s="172">
        <v>6616.57</v>
      </c>
      <c r="M46" s="172">
        <v>0</v>
      </c>
      <c r="N46" s="172">
        <v>3377.32</v>
      </c>
      <c r="O46" s="172">
        <v>3239.25</v>
      </c>
      <c r="P46" s="172"/>
    </row>
    <row r="47" spans="1:16" ht="9.9" customHeight="1" x14ac:dyDescent="0.3">
      <c r="A47" s="204" t="s">
        <v>406</v>
      </c>
      <c r="B47" s="291" t="s">
        <v>336</v>
      </c>
      <c r="C47" s="292"/>
      <c r="D47" s="292"/>
      <c r="E47" s="292"/>
      <c r="F47" s="293" t="s">
        <v>405</v>
      </c>
      <c r="G47" s="294"/>
      <c r="H47" s="294"/>
      <c r="I47" s="294"/>
      <c r="J47" s="294"/>
      <c r="K47" s="294"/>
      <c r="L47" s="172">
        <v>6616.57</v>
      </c>
      <c r="M47" s="172">
        <v>0</v>
      </c>
      <c r="N47" s="172">
        <v>3377.32</v>
      </c>
      <c r="O47" s="172">
        <v>3239.25</v>
      </c>
      <c r="P47" s="172"/>
    </row>
    <row r="48" spans="1:16" ht="9.9" customHeight="1" x14ac:dyDescent="0.3">
      <c r="A48" s="203" t="s">
        <v>407</v>
      </c>
      <c r="B48" s="291" t="s">
        <v>336</v>
      </c>
      <c r="C48" s="292"/>
      <c r="D48" s="292"/>
      <c r="E48" s="292"/>
      <c r="F48" s="292"/>
      <c r="G48" s="295" t="s">
        <v>408</v>
      </c>
      <c r="H48" s="296"/>
      <c r="I48" s="296"/>
      <c r="J48" s="296"/>
      <c r="K48" s="296"/>
      <c r="L48" s="173">
        <v>6616.57</v>
      </c>
      <c r="M48" s="173">
        <v>0</v>
      </c>
      <c r="N48" s="173">
        <v>3377.32</v>
      </c>
      <c r="O48" s="173">
        <v>3239.25</v>
      </c>
      <c r="P48" s="173"/>
    </row>
    <row r="49" spans="1:16" ht="9.9" customHeight="1" x14ac:dyDescent="0.3">
      <c r="A49" s="116" t="s">
        <v>336</v>
      </c>
      <c r="B49" s="291" t="s">
        <v>336</v>
      </c>
      <c r="C49" s="292"/>
      <c r="D49" s="292"/>
      <c r="E49" s="292"/>
      <c r="F49" s="292"/>
      <c r="G49" s="117" t="s">
        <v>336</v>
      </c>
      <c r="H49" s="118"/>
      <c r="I49" s="118"/>
      <c r="J49" s="118"/>
      <c r="K49" s="118"/>
      <c r="L49" s="174"/>
      <c r="M49" s="174"/>
      <c r="N49" s="174"/>
      <c r="O49" s="174"/>
      <c r="P49" s="174"/>
    </row>
    <row r="50" spans="1:16" ht="9.9" customHeight="1" x14ac:dyDescent="0.3">
      <c r="A50" s="204" t="s">
        <v>409</v>
      </c>
      <c r="B50" s="202" t="s">
        <v>336</v>
      </c>
      <c r="C50" s="293" t="s">
        <v>410</v>
      </c>
      <c r="D50" s="294"/>
      <c r="E50" s="294"/>
      <c r="F50" s="294"/>
      <c r="G50" s="294"/>
      <c r="H50" s="294"/>
      <c r="I50" s="294"/>
      <c r="J50" s="294"/>
      <c r="K50" s="294"/>
      <c r="L50" s="172">
        <v>13390811.710000001</v>
      </c>
      <c r="M50" s="172">
        <v>9337.6200000000008</v>
      </c>
      <c r="N50" s="172">
        <v>150015.03</v>
      </c>
      <c r="O50" s="172">
        <v>13250134.300000001</v>
      </c>
      <c r="P50" s="172"/>
    </row>
    <row r="51" spans="1:16" ht="9.9" customHeight="1" x14ac:dyDescent="0.3">
      <c r="A51" s="204" t="s">
        <v>411</v>
      </c>
      <c r="B51" s="291" t="s">
        <v>336</v>
      </c>
      <c r="C51" s="292"/>
      <c r="D51" s="293" t="s">
        <v>412</v>
      </c>
      <c r="E51" s="294"/>
      <c r="F51" s="294"/>
      <c r="G51" s="294"/>
      <c r="H51" s="294"/>
      <c r="I51" s="294"/>
      <c r="J51" s="294"/>
      <c r="K51" s="294"/>
      <c r="L51" s="172">
        <v>27255.1</v>
      </c>
      <c r="M51" s="172">
        <v>136.28</v>
      </c>
      <c r="N51" s="172">
        <v>0</v>
      </c>
      <c r="O51" s="172">
        <v>27391.38</v>
      </c>
      <c r="P51" s="172"/>
    </row>
    <row r="52" spans="1:16" ht="9.9" customHeight="1" x14ac:dyDescent="0.3">
      <c r="A52" s="204" t="s">
        <v>413</v>
      </c>
      <c r="B52" s="291" t="s">
        <v>336</v>
      </c>
      <c r="C52" s="292"/>
      <c r="D52" s="292"/>
      <c r="E52" s="293" t="s">
        <v>414</v>
      </c>
      <c r="F52" s="294"/>
      <c r="G52" s="294"/>
      <c r="H52" s="294"/>
      <c r="I52" s="294"/>
      <c r="J52" s="294"/>
      <c r="K52" s="294"/>
      <c r="L52" s="172">
        <v>27255.1</v>
      </c>
      <c r="M52" s="172">
        <v>136.28</v>
      </c>
      <c r="N52" s="172">
        <v>0</v>
      </c>
      <c r="O52" s="172">
        <v>27391.38</v>
      </c>
      <c r="P52" s="172"/>
    </row>
    <row r="53" spans="1:16" ht="9.9" customHeight="1" x14ac:dyDescent="0.3">
      <c r="A53" s="204" t="s">
        <v>415</v>
      </c>
      <c r="B53" s="291" t="s">
        <v>336</v>
      </c>
      <c r="C53" s="292"/>
      <c r="D53" s="292"/>
      <c r="E53" s="292"/>
      <c r="F53" s="293" t="s">
        <v>414</v>
      </c>
      <c r="G53" s="294"/>
      <c r="H53" s="294"/>
      <c r="I53" s="294"/>
      <c r="J53" s="294"/>
      <c r="K53" s="294"/>
      <c r="L53" s="172">
        <v>27255.1</v>
      </c>
      <c r="M53" s="172">
        <v>136.28</v>
      </c>
      <c r="N53" s="172">
        <v>0</v>
      </c>
      <c r="O53" s="172">
        <v>27391.38</v>
      </c>
      <c r="P53" s="172"/>
    </row>
    <row r="54" spans="1:16" ht="9.9" customHeight="1" x14ac:dyDescent="0.3">
      <c r="A54" s="203" t="s">
        <v>416</v>
      </c>
      <c r="B54" s="291" t="s">
        <v>336</v>
      </c>
      <c r="C54" s="292"/>
      <c r="D54" s="292"/>
      <c r="E54" s="292"/>
      <c r="F54" s="292"/>
      <c r="G54" s="295" t="s">
        <v>417</v>
      </c>
      <c r="H54" s="296"/>
      <c r="I54" s="296"/>
      <c r="J54" s="296"/>
      <c r="K54" s="296"/>
      <c r="L54" s="173">
        <v>27255.1</v>
      </c>
      <c r="M54" s="173">
        <v>136.28</v>
      </c>
      <c r="N54" s="173">
        <v>0</v>
      </c>
      <c r="O54" s="173">
        <v>27391.38</v>
      </c>
      <c r="P54" s="173"/>
    </row>
    <row r="55" spans="1:16" ht="9.9" customHeight="1" x14ac:dyDescent="0.3">
      <c r="A55" s="116" t="s">
        <v>336</v>
      </c>
      <c r="B55" s="291" t="s">
        <v>336</v>
      </c>
      <c r="C55" s="292"/>
      <c r="D55" s="292"/>
      <c r="E55" s="292"/>
      <c r="F55" s="292"/>
      <c r="G55" s="117" t="s">
        <v>336</v>
      </c>
      <c r="H55" s="118"/>
      <c r="I55" s="118"/>
      <c r="J55" s="118"/>
      <c r="K55" s="118"/>
      <c r="L55" s="174"/>
      <c r="M55" s="174"/>
      <c r="N55" s="174"/>
      <c r="O55" s="174"/>
      <c r="P55" s="174"/>
    </row>
    <row r="56" spans="1:16" ht="9.9" customHeight="1" x14ac:dyDescent="0.3">
      <c r="A56" s="204" t="s">
        <v>418</v>
      </c>
      <c r="B56" s="291" t="s">
        <v>336</v>
      </c>
      <c r="C56" s="292"/>
      <c r="D56" s="293" t="s">
        <v>419</v>
      </c>
      <c r="E56" s="294"/>
      <c r="F56" s="294"/>
      <c r="G56" s="294"/>
      <c r="H56" s="294"/>
      <c r="I56" s="294"/>
      <c r="J56" s="294"/>
      <c r="K56" s="294"/>
      <c r="L56" s="172">
        <v>3709001.92</v>
      </c>
      <c r="M56" s="172">
        <v>9201.34</v>
      </c>
      <c r="N56" s="172">
        <v>150015.03</v>
      </c>
      <c r="O56" s="172">
        <v>3568188.23</v>
      </c>
      <c r="P56" s="172"/>
    </row>
    <row r="57" spans="1:16" ht="9.9" customHeight="1" x14ac:dyDescent="0.3">
      <c r="A57" s="204" t="s">
        <v>420</v>
      </c>
      <c r="B57" s="291" t="s">
        <v>336</v>
      </c>
      <c r="C57" s="292"/>
      <c r="D57" s="292"/>
      <c r="E57" s="293" t="s">
        <v>421</v>
      </c>
      <c r="F57" s="294"/>
      <c r="G57" s="294"/>
      <c r="H57" s="294"/>
      <c r="I57" s="294"/>
      <c r="J57" s="294"/>
      <c r="K57" s="294"/>
      <c r="L57" s="172">
        <v>29777082.890000001</v>
      </c>
      <c r="M57" s="172">
        <v>3268.01</v>
      </c>
      <c r="N57" s="172">
        <v>4233.33</v>
      </c>
      <c r="O57" s="172">
        <v>29776117.57</v>
      </c>
      <c r="P57" s="172"/>
    </row>
    <row r="58" spans="1:16" ht="9.9" customHeight="1" x14ac:dyDescent="0.3">
      <c r="A58" s="204" t="s">
        <v>422</v>
      </c>
      <c r="B58" s="291" t="s">
        <v>336</v>
      </c>
      <c r="C58" s="292"/>
      <c r="D58" s="292"/>
      <c r="E58" s="292"/>
      <c r="F58" s="293" t="s">
        <v>421</v>
      </c>
      <c r="G58" s="294"/>
      <c r="H58" s="294"/>
      <c r="I58" s="294"/>
      <c r="J58" s="294"/>
      <c r="K58" s="294"/>
      <c r="L58" s="172">
        <v>29777082.890000001</v>
      </c>
      <c r="M58" s="172">
        <v>3268.01</v>
      </c>
      <c r="N58" s="172">
        <v>4233.33</v>
      </c>
      <c r="O58" s="172">
        <v>29776117.57</v>
      </c>
      <c r="P58" s="172"/>
    </row>
    <row r="59" spans="1:16" ht="9.9" customHeight="1" x14ac:dyDescent="0.3">
      <c r="A59" s="203" t="s">
        <v>423</v>
      </c>
      <c r="B59" s="291" t="s">
        <v>336</v>
      </c>
      <c r="C59" s="292"/>
      <c r="D59" s="292"/>
      <c r="E59" s="292"/>
      <c r="F59" s="292"/>
      <c r="G59" s="295" t="s">
        <v>424</v>
      </c>
      <c r="H59" s="296"/>
      <c r="I59" s="296"/>
      <c r="J59" s="296"/>
      <c r="K59" s="296"/>
      <c r="L59" s="173">
        <v>759111.34</v>
      </c>
      <c r="M59" s="173">
        <v>0</v>
      </c>
      <c r="N59" s="173">
        <v>0</v>
      </c>
      <c r="O59" s="173">
        <v>759111.34</v>
      </c>
      <c r="P59" s="173"/>
    </row>
    <row r="60" spans="1:16" ht="9.9" customHeight="1" x14ac:dyDescent="0.3">
      <c r="A60" s="203" t="s">
        <v>425</v>
      </c>
      <c r="B60" s="291" t="s">
        <v>336</v>
      </c>
      <c r="C60" s="292"/>
      <c r="D60" s="292"/>
      <c r="E60" s="292"/>
      <c r="F60" s="292"/>
      <c r="G60" s="295" t="s">
        <v>426</v>
      </c>
      <c r="H60" s="296"/>
      <c r="I60" s="296"/>
      <c r="J60" s="296"/>
      <c r="K60" s="296"/>
      <c r="L60" s="173">
        <v>350327.15</v>
      </c>
      <c r="M60" s="173">
        <v>0</v>
      </c>
      <c r="N60" s="173">
        <v>0</v>
      </c>
      <c r="O60" s="173">
        <v>350327.15</v>
      </c>
      <c r="P60" s="173"/>
    </row>
    <row r="61" spans="1:16" ht="9.9" customHeight="1" x14ac:dyDescent="0.3">
      <c r="A61" s="203" t="s">
        <v>427</v>
      </c>
      <c r="B61" s="291" t="s">
        <v>336</v>
      </c>
      <c r="C61" s="292"/>
      <c r="D61" s="292"/>
      <c r="E61" s="292"/>
      <c r="F61" s="292"/>
      <c r="G61" s="295" t="s">
        <v>428</v>
      </c>
      <c r="H61" s="296"/>
      <c r="I61" s="296"/>
      <c r="J61" s="296"/>
      <c r="K61" s="296"/>
      <c r="L61" s="173">
        <v>1108963.1499999999</v>
      </c>
      <c r="M61" s="173">
        <v>0</v>
      </c>
      <c r="N61" s="173">
        <v>0</v>
      </c>
      <c r="O61" s="173">
        <v>1108963.1499999999</v>
      </c>
      <c r="P61" s="173"/>
    </row>
    <row r="62" spans="1:16" ht="9.9" customHeight="1" x14ac:dyDescent="0.3">
      <c r="A62" s="203" t="s">
        <v>429</v>
      </c>
      <c r="B62" s="291" t="s">
        <v>336</v>
      </c>
      <c r="C62" s="292"/>
      <c r="D62" s="292"/>
      <c r="E62" s="292"/>
      <c r="F62" s="292"/>
      <c r="G62" s="295" t="s">
        <v>430</v>
      </c>
      <c r="H62" s="296"/>
      <c r="I62" s="296"/>
      <c r="J62" s="296"/>
      <c r="K62" s="296"/>
      <c r="L62" s="173">
        <v>867655.32</v>
      </c>
      <c r="M62" s="173">
        <v>0</v>
      </c>
      <c r="N62" s="173">
        <v>0</v>
      </c>
      <c r="O62" s="173">
        <v>867655.32</v>
      </c>
      <c r="P62" s="173"/>
    </row>
    <row r="63" spans="1:16" ht="9.9" customHeight="1" x14ac:dyDescent="0.3">
      <c r="A63" s="203" t="s">
        <v>431</v>
      </c>
      <c r="B63" s="291" t="s">
        <v>336</v>
      </c>
      <c r="C63" s="292"/>
      <c r="D63" s="292"/>
      <c r="E63" s="292"/>
      <c r="F63" s="292"/>
      <c r="G63" s="295" t="s">
        <v>432</v>
      </c>
      <c r="H63" s="296"/>
      <c r="I63" s="296"/>
      <c r="J63" s="296"/>
      <c r="K63" s="296"/>
      <c r="L63" s="173">
        <v>1266070.58</v>
      </c>
      <c r="M63" s="173">
        <v>1658</v>
      </c>
      <c r="N63" s="173">
        <v>0</v>
      </c>
      <c r="O63" s="173">
        <v>1267728.58</v>
      </c>
      <c r="P63" s="173"/>
    </row>
    <row r="64" spans="1:16" ht="9.9" customHeight="1" x14ac:dyDescent="0.3">
      <c r="A64" s="203" t="s">
        <v>433</v>
      </c>
      <c r="B64" s="291" t="s">
        <v>336</v>
      </c>
      <c r="C64" s="292"/>
      <c r="D64" s="292"/>
      <c r="E64" s="292"/>
      <c r="F64" s="292"/>
      <c r="G64" s="295" t="s">
        <v>434</v>
      </c>
      <c r="H64" s="296"/>
      <c r="I64" s="296"/>
      <c r="J64" s="296"/>
      <c r="K64" s="296"/>
      <c r="L64" s="173">
        <v>601566.87</v>
      </c>
      <c r="M64" s="173">
        <v>0</v>
      </c>
      <c r="N64" s="173">
        <v>0</v>
      </c>
      <c r="O64" s="173">
        <v>601566.87</v>
      </c>
      <c r="P64" s="173"/>
    </row>
    <row r="65" spans="1:16" ht="9.9" customHeight="1" x14ac:dyDescent="0.3">
      <c r="A65" s="203" t="s">
        <v>435</v>
      </c>
      <c r="B65" s="291" t="s">
        <v>336</v>
      </c>
      <c r="C65" s="292"/>
      <c r="D65" s="292"/>
      <c r="E65" s="292"/>
      <c r="F65" s="292"/>
      <c r="G65" s="295" t="s">
        <v>436</v>
      </c>
      <c r="H65" s="296"/>
      <c r="I65" s="296"/>
      <c r="J65" s="296"/>
      <c r="K65" s="296"/>
      <c r="L65" s="173">
        <v>1872231.87</v>
      </c>
      <c r="M65" s="173">
        <v>0</v>
      </c>
      <c r="N65" s="173">
        <v>0</v>
      </c>
      <c r="O65" s="173">
        <v>1872231.87</v>
      </c>
      <c r="P65" s="173"/>
    </row>
    <row r="66" spans="1:16" ht="9.9" customHeight="1" x14ac:dyDescent="0.3">
      <c r="A66" s="203" t="s">
        <v>437</v>
      </c>
      <c r="B66" s="291" t="s">
        <v>336</v>
      </c>
      <c r="C66" s="292"/>
      <c r="D66" s="292"/>
      <c r="E66" s="292"/>
      <c r="F66" s="292"/>
      <c r="G66" s="295" t="s">
        <v>438</v>
      </c>
      <c r="H66" s="296"/>
      <c r="I66" s="296"/>
      <c r="J66" s="296"/>
      <c r="K66" s="296"/>
      <c r="L66" s="173">
        <v>76973.740000000005</v>
      </c>
      <c r="M66" s="173">
        <v>0</v>
      </c>
      <c r="N66" s="173">
        <v>0</v>
      </c>
      <c r="O66" s="173">
        <v>76973.740000000005</v>
      </c>
      <c r="P66" s="173"/>
    </row>
    <row r="67" spans="1:16" ht="9.9" customHeight="1" x14ac:dyDescent="0.3">
      <c r="A67" s="203" t="s">
        <v>439</v>
      </c>
      <c r="B67" s="291" t="s">
        <v>336</v>
      </c>
      <c r="C67" s="292"/>
      <c r="D67" s="292"/>
      <c r="E67" s="292"/>
      <c r="F67" s="292"/>
      <c r="G67" s="295" t="s">
        <v>440</v>
      </c>
      <c r="H67" s="296"/>
      <c r="I67" s="296"/>
      <c r="J67" s="296"/>
      <c r="K67" s="296"/>
      <c r="L67" s="173">
        <v>48104.38</v>
      </c>
      <c r="M67" s="173">
        <v>0</v>
      </c>
      <c r="N67" s="173">
        <v>0</v>
      </c>
      <c r="O67" s="173">
        <v>48104.38</v>
      </c>
      <c r="P67" s="173"/>
    </row>
    <row r="68" spans="1:16" ht="9.9" customHeight="1" x14ac:dyDescent="0.3">
      <c r="A68" s="203" t="s">
        <v>441</v>
      </c>
      <c r="B68" s="291" t="s">
        <v>336</v>
      </c>
      <c r="C68" s="292"/>
      <c r="D68" s="292"/>
      <c r="E68" s="292"/>
      <c r="F68" s="292"/>
      <c r="G68" s="295" t="s">
        <v>442</v>
      </c>
      <c r="H68" s="296"/>
      <c r="I68" s="296"/>
      <c r="J68" s="296"/>
      <c r="K68" s="296"/>
      <c r="L68" s="173">
        <v>555431.16</v>
      </c>
      <c r="M68" s="173">
        <v>0</v>
      </c>
      <c r="N68" s="173">
        <v>0</v>
      </c>
      <c r="O68" s="173">
        <v>555431.16</v>
      </c>
      <c r="P68" s="173"/>
    </row>
    <row r="69" spans="1:16" ht="9.9" customHeight="1" x14ac:dyDescent="0.3">
      <c r="A69" s="203" t="s">
        <v>443</v>
      </c>
      <c r="B69" s="291" t="s">
        <v>336</v>
      </c>
      <c r="C69" s="292"/>
      <c r="D69" s="292"/>
      <c r="E69" s="292"/>
      <c r="F69" s="292"/>
      <c r="G69" s="295" t="s">
        <v>444</v>
      </c>
      <c r="H69" s="296"/>
      <c r="I69" s="296"/>
      <c r="J69" s="296"/>
      <c r="K69" s="296"/>
      <c r="L69" s="173">
        <v>120178.97</v>
      </c>
      <c r="M69" s="173">
        <v>0</v>
      </c>
      <c r="N69" s="173">
        <v>0</v>
      </c>
      <c r="O69" s="173">
        <v>120178.97</v>
      </c>
      <c r="P69" s="173"/>
    </row>
    <row r="70" spans="1:16" ht="9.9" customHeight="1" x14ac:dyDescent="0.3">
      <c r="A70" s="203" t="s">
        <v>445</v>
      </c>
      <c r="B70" s="291" t="s">
        <v>336</v>
      </c>
      <c r="C70" s="292"/>
      <c r="D70" s="292"/>
      <c r="E70" s="292"/>
      <c r="F70" s="292"/>
      <c r="G70" s="295" t="s">
        <v>446</v>
      </c>
      <c r="H70" s="296"/>
      <c r="I70" s="296"/>
      <c r="J70" s="296"/>
      <c r="K70" s="296"/>
      <c r="L70" s="173">
        <v>31828.44</v>
      </c>
      <c r="M70" s="173">
        <v>0</v>
      </c>
      <c r="N70" s="173">
        <v>0</v>
      </c>
      <c r="O70" s="173">
        <v>31828.44</v>
      </c>
      <c r="P70" s="173"/>
    </row>
    <row r="71" spans="1:16" ht="9.9" customHeight="1" x14ac:dyDescent="0.3">
      <c r="A71" s="203" t="s">
        <v>447</v>
      </c>
      <c r="B71" s="291" t="s">
        <v>336</v>
      </c>
      <c r="C71" s="292"/>
      <c r="D71" s="292"/>
      <c r="E71" s="292"/>
      <c r="F71" s="292"/>
      <c r="G71" s="295" t="s">
        <v>448</v>
      </c>
      <c r="H71" s="296"/>
      <c r="I71" s="296"/>
      <c r="J71" s="296"/>
      <c r="K71" s="296"/>
      <c r="L71" s="173">
        <v>525406.35</v>
      </c>
      <c r="M71" s="173">
        <v>0</v>
      </c>
      <c r="N71" s="173">
        <v>0</v>
      </c>
      <c r="O71" s="173">
        <v>525406.35</v>
      </c>
      <c r="P71" s="173"/>
    </row>
    <row r="72" spans="1:16" ht="9.9" customHeight="1" x14ac:dyDescent="0.3">
      <c r="A72" s="203" t="s">
        <v>449</v>
      </c>
      <c r="B72" s="291" t="s">
        <v>336</v>
      </c>
      <c r="C72" s="292"/>
      <c r="D72" s="292"/>
      <c r="E72" s="292"/>
      <c r="F72" s="292"/>
      <c r="G72" s="295" t="s">
        <v>450</v>
      </c>
      <c r="H72" s="296"/>
      <c r="I72" s="296"/>
      <c r="J72" s="296"/>
      <c r="K72" s="296"/>
      <c r="L72" s="173">
        <v>9021.5</v>
      </c>
      <c r="M72" s="173">
        <v>0</v>
      </c>
      <c r="N72" s="173">
        <v>0</v>
      </c>
      <c r="O72" s="173">
        <v>9021.5</v>
      </c>
      <c r="P72" s="173"/>
    </row>
    <row r="73" spans="1:16" ht="9.9" customHeight="1" x14ac:dyDescent="0.3">
      <c r="A73" s="203" t="s">
        <v>451</v>
      </c>
      <c r="B73" s="291" t="s">
        <v>336</v>
      </c>
      <c r="C73" s="292"/>
      <c r="D73" s="292"/>
      <c r="E73" s="292"/>
      <c r="F73" s="292"/>
      <c r="G73" s="295" t="s">
        <v>452</v>
      </c>
      <c r="H73" s="296"/>
      <c r="I73" s="296"/>
      <c r="J73" s="296"/>
      <c r="K73" s="296"/>
      <c r="L73" s="173">
        <v>2345610.4500000002</v>
      </c>
      <c r="M73" s="173">
        <v>0</v>
      </c>
      <c r="N73" s="173">
        <v>0</v>
      </c>
      <c r="O73" s="173">
        <v>2345610.4500000002</v>
      </c>
      <c r="P73" s="173"/>
    </row>
    <row r="74" spans="1:16" ht="9.9" customHeight="1" x14ac:dyDescent="0.3">
      <c r="A74" s="203" t="s">
        <v>453</v>
      </c>
      <c r="B74" s="291" t="s">
        <v>336</v>
      </c>
      <c r="C74" s="292"/>
      <c r="D74" s="292"/>
      <c r="E74" s="292"/>
      <c r="F74" s="292"/>
      <c r="G74" s="295" t="s">
        <v>454</v>
      </c>
      <c r="H74" s="296"/>
      <c r="I74" s="296"/>
      <c r="J74" s="296"/>
      <c r="K74" s="296"/>
      <c r="L74" s="173">
        <v>5212125.3499999996</v>
      </c>
      <c r="M74" s="173">
        <v>0</v>
      </c>
      <c r="N74" s="173">
        <v>0</v>
      </c>
      <c r="O74" s="173">
        <v>5212125.3499999996</v>
      </c>
      <c r="P74" s="173"/>
    </row>
    <row r="75" spans="1:16" ht="9.9" customHeight="1" x14ac:dyDescent="0.3">
      <c r="A75" s="203" t="s">
        <v>455</v>
      </c>
      <c r="B75" s="291" t="s">
        <v>336</v>
      </c>
      <c r="C75" s="292"/>
      <c r="D75" s="292"/>
      <c r="E75" s="292"/>
      <c r="F75" s="292"/>
      <c r="G75" s="295" t="s">
        <v>456</v>
      </c>
      <c r="H75" s="296"/>
      <c r="I75" s="296"/>
      <c r="J75" s="296"/>
      <c r="K75" s="296"/>
      <c r="L75" s="173">
        <v>1212299.67</v>
      </c>
      <c r="M75" s="173">
        <v>0</v>
      </c>
      <c r="N75" s="173">
        <v>0</v>
      </c>
      <c r="O75" s="173">
        <v>1212299.67</v>
      </c>
      <c r="P75" s="173"/>
    </row>
    <row r="76" spans="1:16" ht="9.9" customHeight="1" x14ac:dyDescent="0.3">
      <c r="A76" s="203" t="s">
        <v>457</v>
      </c>
      <c r="B76" s="291" t="s">
        <v>336</v>
      </c>
      <c r="C76" s="292"/>
      <c r="D76" s="292"/>
      <c r="E76" s="292"/>
      <c r="F76" s="292"/>
      <c r="G76" s="295" t="s">
        <v>458</v>
      </c>
      <c r="H76" s="296"/>
      <c r="I76" s="296"/>
      <c r="J76" s="296"/>
      <c r="K76" s="296"/>
      <c r="L76" s="173">
        <v>5297950.66</v>
      </c>
      <c r="M76" s="173">
        <v>0</v>
      </c>
      <c r="N76" s="173">
        <v>4233.33</v>
      </c>
      <c r="O76" s="173">
        <v>5293717.33</v>
      </c>
      <c r="P76" s="173"/>
    </row>
    <row r="77" spans="1:16" ht="9.9" customHeight="1" x14ac:dyDescent="0.3">
      <c r="A77" s="203" t="s">
        <v>459</v>
      </c>
      <c r="B77" s="291" t="s">
        <v>336</v>
      </c>
      <c r="C77" s="292"/>
      <c r="D77" s="292"/>
      <c r="E77" s="292"/>
      <c r="F77" s="292"/>
      <c r="G77" s="295" t="s">
        <v>460</v>
      </c>
      <c r="H77" s="296"/>
      <c r="I77" s="296"/>
      <c r="J77" s="296"/>
      <c r="K77" s="296"/>
      <c r="L77" s="173">
        <v>263138.71999999997</v>
      </c>
      <c r="M77" s="173">
        <v>0</v>
      </c>
      <c r="N77" s="173">
        <v>0</v>
      </c>
      <c r="O77" s="173">
        <v>263138.71999999997</v>
      </c>
      <c r="P77" s="173"/>
    </row>
    <row r="78" spans="1:16" ht="18.899999999999999" customHeight="1" x14ac:dyDescent="0.3">
      <c r="A78" s="203" t="s">
        <v>461</v>
      </c>
      <c r="B78" s="291" t="s">
        <v>336</v>
      </c>
      <c r="C78" s="292"/>
      <c r="D78" s="292"/>
      <c r="E78" s="292"/>
      <c r="F78" s="292"/>
      <c r="G78" s="295" t="s">
        <v>462</v>
      </c>
      <c r="H78" s="296"/>
      <c r="I78" s="296"/>
      <c r="J78" s="296"/>
      <c r="K78" s="296"/>
      <c r="L78" s="173">
        <v>2278239.5499999998</v>
      </c>
      <c r="M78" s="173">
        <v>1610.01</v>
      </c>
      <c r="N78" s="173">
        <v>0</v>
      </c>
      <c r="O78" s="173">
        <v>2279849.56</v>
      </c>
      <c r="P78" s="173"/>
    </row>
    <row r="79" spans="1:16" ht="9.9" customHeight="1" x14ac:dyDescent="0.3">
      <c r="A79" s="203" t="s">
        <v>463</v>
      </c>
      <c r="B79" s="291" t="s">
        <v>336</v>
      </c>
      <c r="C79" s="292"/>
      <c r="D79" s="292"/>
      <c r="E79" s="292"/>
      <c r="F79" s="292"/>
      <c r="G79" s="295" t="s">
        <v>464</v>
      </c>
      <c r="H79" s="296"/>
      <c r="I79" s="296"/>
      <c r="J79" s="296"/>
      <c r="K79" s="296"/>
      <c r="L79" s="173">
        <v>3832172.58</v>
      </c>
      <c r="M79" s="173">
        <v>0</v>
      </c>
      <c r="N79" s="173">
        <v>0</v>
      </c>
      <c r="O79" s="173">
        <v>3832172.58</v>
      </c>
      <c r="P79" s="173"/>
    </row>
    <row r="80" spans="1:16" ht="9.9" customHeight="1" x14ac:dyDescent="0.3">
      <c r="A80" s="203" t="s">
        <v>465</v>
      </c>
      <c r="B80" s="291" t="s">
        <v>336</v>
      </c>
      <c r="C80" s="292"/>
      <c r="D80" s="292"/>
      <c r="E80" s="292"/>
      <c r="F80" s="292"/>
      <c r="G80" s="295" t="s">
        <v>466</v>
      </c>
      <c r="H80" s="296"/>
      <c r="I80" s="296"/>
      <c r="J80" s="296"/>
      <c r="K80" s="296"/>
      <c r="L80" s="173">
        <v>174389.91</v>
      </c>
      <c r="M80" s="173">
        <v>0</v>
      </c>
      <c r="N80" s="173">
        <v>0</v>
      </c>
      <c r="O80" s="173">
        <v>174389.91</v>
      </c>
      <c r="P80" s="173"/>
    </row>
    <row r="81" spans="1:16" ht="9.9" customHeight="1" x14ac:dyDescent="0.3">
      <c r="A81" s="203" t="s">
        <v>467</v>
      </c>
      <c r="B81" s="291" t="s">
        <v>336</v>
      </c>
      <c r="C81" s="292"/>
      <c r="D81" s="292"/>
      <c r="E81" s="292"/>
      <c r="F81" s="292"/>
      <c r="G81" s="295" t="s">
        <v>468</v>
      </c>
      <c r="H81" s="296"/>
      <c r="I81" s="296"/>
      <c r="J81" s="296"/>
      <c r="K81" s="296"/>
      <c r="L81" s="173">
        <v>175563.74</v>
      </c>
      <c r="M81" s="173">
        <v>0</v>
      </c>
      <c r="N81" s="173">
        <v>0</v>
      </c>
      <c r="O81" s="173">
        <v>175563.74</v>
      </c>
      <c r="P81" s="173"/>
    </row>
    <row r="82" spans="1:16" ht="9.9" customHeight="1" x14ac:dyDescent="0.3">
      <c r="A82" s="203" t="s">
        <v>469</v>
      </c>
      <c r="B82" s="291" t="s">
        <v>336</v>
      </c>
      <c r="C82" s="292"/>
      <c r="D82" s="292"/>
      <c r="E82" s="292"/>
      <c r="F82" s="292"/>
      <c r="G82" s="295" t="s">
        <v>470</v>
      </c>
      <c r="H82" s="296"/>
      <c r="I82" s="296"/>
      <c r="J82" s="296"/>
      <c r="K82" s="296"/>
      <c r="L82" s="173">
        <v>69645.5</v>
      </c>
      <c r="M82" s="173">
        <v>0</v>
      </c>
      <c r="N82" s="173">
        <v>0</v>
      </c>
      <c r="O82" s="173">
        <v>69645.5</v>
      </c>
      <c r="P82" s="173"/>
    </row>
    <row r="83" spans="1:16" ht="9.9" customHeight="1" x14ac:dyDescent="0.3">
      <c r="A83" s="203" t="s">
        <v>471</v>
      </c>
      <c r="B83" s="291" t="s">
        <v>336</v>
      </c>
      <c r="C83" s="292"/>
      <c r="D83" s="292"/>
      <c r="E83" s="292"/>
      <c r="F83" s="292"/>
      <c r="G83" s="295" t="s">
        <v>472</v>
      </c>
      <c r="H83" s="296"/>
      <c r="I83" s="296"/>
      <c r="J83" s="296"/>
      <c r="K83" s="296"/>
      <c r="L83" s="173">
        <v>363075.94</v>
      </c>
      <c r="M83" s="173">
        <v>0</v>
      </c>
      <c r="N83" s="173">
        <v>0</v>
      </c>
      <c r="O83" s="173">
        <v>363075.94</v>
      </c>
      <c r="P83" s="173"/>
    </row>
    <row r="84" spans="1:16" ht="9.9" customHeight="1" x14ac:dyDescent="0.3">
      <c r="A84" s="203" t="s">
        <v>473</v>
      </c>
      <c r="B84" s="291" t="s">
        <v>336</v>
      </c>
      <c r="C84" s="292"/>
      <c r="D84" s="292"/>
      <c r="E84" s="292"/>
      <c r="F84" s="292"/>
      <c r="G84" s="295" t="s">
        <v>474</v>
      </c>
      <c r="H84" s="296"/>
      <c r="I84" s="296"/>
      <c r="J84" s="296"/>
      <c r="K84" s="296"/>
      <c r="L84" s="173">
        <v>360000</v>
      </c>
      <c r="M84" s="173">
        <v>0</v>
      </c>
      <c r="N84" s="173">
        <v>0</v>
      </c>
      <c r="O84" s="173">
        <v>360000</v>
      </c>
      <c r="P84" s="173"/>
    </row>
    <row r="85" spans="1:16" ht="9.9" customHeight="1" x14ac:dyDescent="0.3">
      <c r="A85" s="116" t="s">
        <v>336</v>
      </c>
      <c r="B85" s="291" t="s">
        <v>336</v>
      </c>
      <c r="C85" s="292"/>
      <c r="D85" s="292"/>
      <c r="E85" s="292"/>
      <c r="F85" s="292"/>
      <c r="G85" s="117" t="s">
        <v>336</v>
      </c>
      <c r="H85" s="118"/>
      <c r="I85" s="118"/>
      <c r="J85" s="118"/>
      <c r="K85" s="118"/>
      <c r="L85" s="174"/>
      <c r="M85" s="174"/>
      <c r="N85" s="174"/>
      <c r="O85" s="174"/>
      <c r="P85" s="174"/>
    </row>
    <row r="86" spans="1:16" ht="9.9" customHeight="1" x14ac:dyDescent="0.3">
      <c r="A86" s="204" t="s">
        <v>475</v>
      </c>
      <c r="B86" s="291" t="s">
        <v>336</v>
      </c>
      <c r="C86" s="292"/>
      <c r="D86" s="292"/>
      <c r="E86" s="293" t="s">
        <v>476</v>
      </c>
      <c r="F86" s="294"/>
      <c r="G86" s="294"/>
      <c r="H86" s="294"/>
      <c r="I86" s="294"/>
      <c r="J86" s="294"/>
      <c r="K86" s="294"/>
      <c r="L86" s="172">
        <v>-26156340.449999999</v>
      </c>
      <c r="M86" s="172">
        <v>4233.33</v>
      </c>
      <c r="N86" s="172">
        <v>145428.17000000001</v>
      </c>
      <c r="O86" s="172">
        <v>-26297535.289999999</v>
      </c>
      <c r="P86" s="172"/>
    </row>
    <row r="87" spans="1:16" ht="9.9" customHeight="1" x14ac:dyDescent="0.3">
      <c r="A87" s="204" t="s">
        <v>477</v>
      </c>
      <c r="B87" s="291" t="s">
        <v>336</v>
      </c>
      <c r="C87" s="292"/>
      <c r="D87" s="292"/>
      <c r="E87" s="292"/>
      <c r="F87" s="293" t="s">
        <v>476</v>
      </c>
      <c r="G87" s="294"/>
      <c r="H87" s="294"/>
      <c r="I87" s="294"/>
      <c r="J87" s="294"/>
      <c r="K87" s="294"/>
      <c r="L87" s="172">
        <v>-26156340.449999999</v>
      </c>
      <c r="M87" s="172">
        <v>4233.33</v>
      </c>
      <c r="N87" s="172">
        <v>145428.17000000001</v>
      </c>
      <c r="O87" s="172">
        <v>-26297535.289999999</v>
      </c>
      <c r="P87" s="172"/>
    </row>
    <row r="88" spans="1:16" ht="9.9" customHeight="1" x14ac:dyDescent="0.3">
      <c r="A88" s="203" t="s">
        <v>478</v>
      </c>
      <c r="B88" s="291" t="s">
        <v>336</v>
      </c>
      <c r="C88" s="292"/>
      <c r="D88" s="292"/>
      <c r="E88" s="292"/>
      <c r="F88" s="292"/>
      <c r="G88" s="295" t="s">
        <v>479</v>
      </c>
      <c r="H88" s="296"/>
      <c r="I88" s="296"/>
      <c r="J88" s="296"/>
      <c r="K88" s="296"/>
      <c r="L88" s="173">
        <v>-1108963.1499999999</v>
      </c>
      <c r="M88" s="173">
        <v>0</v>
      </c>
      <c r="N88" s="173">
        <v>0</v>
      </c>
      <c r="O88" s="173">
        <v>-1108963.1499999999</v>
      </c>
      <c r="P88" s="173"/>
    </row>
    <row r="89" spans="1:16" ht="9.9" customHeight="1" x14ac:dyDescent="0.3">
      <c r="A89" s="203" t="s">
        <v>480</v>
      </c>
      <c r="B89" s="291" t="s">
        <v>336</v>
      </c>
      <c r="C89" s="292"/>
      <c r="D89" s="292"/>
      <c r="E89" s="292"/>
      <c r="F89" s="292"/>
      <c r="G89" s="295" t="s">
        <v>481</v>
      </c>
      <c r="H89" s="296"/>
      <c r="I89" s="296"/>
      <c r="J89" s="296"/>
      <c r="K89" s="296"/>
      <c r="L89" s="173">
        <v>-846968.86</v>
      </c>
      <c r="M89" s="173">
        <v>0</v>
      </c>
      <c r="N89" s="173">
        <v>14382.76</v>
      </c>
      <c r="O89" s="173">
        <v>-861351.62</v>
      </c>
      <c r="P89" s="173"/>
    </row>
    <row r="90" spans="1:16" ht="9.9" customHeight="1" x14ac:dyDescent="0.3">
      <c r="A90" s="203" t="s">
        <v>482</v>
      </c>
      <c r="B90" s="291" t="s">
        <v>336</v>
      </c>
      <c r="C90" s="292"/>
      <c r="D90" s="292"/>
      <c r="E90" s="292"/>
      <c r="F90" s="292"/>
      <c r="G90" s="295" t="s">
        <v>483</v>
      </c>
      <c r="H90" s="296"/>
      <c r="I90" s="296"/>
      <c r="J90" s="296"/>
      <c r="K90" s="296"/>
      <c r="L90" s="173">
        <v>-759055.71</v>
      </c>
      <c r="M90" s="173">
        <v>0</v>
      </c>
      <c r="N90" s="173">
        <v>2380.86</v>
      </c>
      <c r="O90" s="173">
        <v>-761436.57</v>
      </c>
      <c r="P90" s="173"/>
    </row>
    <row r="91" spans="1:16" ht="9.9" customHeight="1" x14ac:dyDescent="0.3">
      <c r="A91" s="203" t="s">
        <v>484</v>
      </c>
      <c r="B91" s="291" t="s">
        <v>336</v>
      </c>
      <c r="C91" s="292"/>
      <c r="D91" s="292"/>
      <c r="E91" s="292"/>
      <c r="F91" s="292"/>
      <c r="G91" s="295" t="s">
        <v>485</v>
      </c>
      <c r="H91" s="296"/>
      <c r="I91" s="296"/>
      <c r="J91" s="296"/>
      <c r="K91" s="296"/>
      <c r="L91" s="173">
        <v>-757916.47</v>
      </c>
      <c r="M91" s="173">
        <v>0</v>
      </c>
      <c r="N91" s="173">
        <v>60.13</v>
      </c>
      <c r="O91" s="173">
        <v>-757976.6</v>
      </c>
      <c r="P91" s="173"/>
    </row>
    <row r="92" spans="1:16" ht="9.9" customHeight="1" x14ac:dyDescent="0.3">
      <c r="A92" s="203" t="s">
        <v>486</v>
      </c>
      <c r="B92" s="291" t="s">
        <v>336</v>
      </c>
      <c r="C92" s="292"/>
      <c r="D92" s="292"/>
      <c r="E92" s="292"/>
      <c r="F92" s="292"/>
      <c r="G92" s="295" t="s">
        <v>487</v>
      </c>
      <c r="H92" s="296"/>
      <c r="I92" s="296"/>
      <c r="J92" s="296"/>
      <c r="K92" s="296"/>
      <c r="L92" s="173">
        <v>-1867251.87</v>
      </c>
      <c r="M92" s="173">
        <v>0</v>
      </c>
      <c r="N92" s="173">
        <v>0</v>
      </c>
      <c r="O92" s="173">
        <v>-1867251.87</v>
      </c>
      <c r="P92" s="173"/>
    </row>
    <row r="93" spans="1:16" ht="9.9" customHeight="1" x14ac:dyDescent="0.3">
      <c r="A93" s="203" t="s">
        <v>488</v>
      </c>
      <c r="B93" s="291" t="s">
        <v>336</v>
      </c>
      <c r="C93" s="292"/>
      <c r="D93" s="292"/>
      <c r="E93" s="292"/>
      <c r="F93" s="292"/>
      <c r="G93" s="295" t="s">
        <v>489</v>
      </c>
      <c r="H93" s="296"/>
      <c r="I93" s="296"/>
      <c r="J93" s="296"/>
      <c r="K93" s="296"/>
      <c r="L93" s="173">
        <v>-49732.29</v>
      </c>
      <c r="M93" s="173">
        <v>0</v>
      </c>
      <c r="N93" s="173">
        <v>653.75</v>
      </c>
      <c r="O93" s="173">
        <v>-50386.04</v>
      </c>
      <c r="P93" s="173"/>
    </row>
    <row r="94" spans="1:16" ht="9.9" customHeight="1" x14ac:dyDescent="0.3">
      <c r="A94" s="203" t="s">
        <v>490</v>
      </c>
      <c r="B94" s="291" t="s">
        <v>336</v>
      </c>
      <c r="C94" s="292"/>
      <c r="D94" s="292"/>
      <c r="E94" s="292"/>
      <c r="F94" s="292"/>
      <c r="G94" s="295" t="s">
        <v>491</v>
      </c>
      <c r="H94" s="296"/>
      <c r="I94" s="296"/>
      <c r="J94" s="296"/>
      <c r="K94" s="296"/>
      <c r="L94" s="173">
        <v>-349720.78</v>
      </c>
      <c r="M94" s="173">
        <v>0</v>
      </c>
      <c r="N94" s="173">
        <v>50.94</v>
      </c>
      <c r="O94" s="173">
        <v>-349771.72</v>
      </c>
      <c r="P94" s="173"/>
    </row>
    <row r="95" spans="1:16" ht="9.9" customHeight="1" x14ac:dyDescent="0.3">
      <c r="A95" s="203" t="s">
        <v>492</v>
      </c>
      <c r="B95" s="291" t="s">
        <v>336</v>
      </c>
      <c r="C95" s="292"/>
      <c r="D95" s="292"/>
      <c r="E95" s="292"/>
      <c r="F95" s="292"/>
      <c r="G95" s="295" t="s">
        <v>493</v>
      </c>
      <c r="H95" s="296"/>
      <c r="I95" s="296"/>
      <c r="J95" s="296"/>
      <c r="K95" s="296"/>
      <c r="L95" s="173">
        <v>-47974.57</v>
      </c>
      <c r="M95" s="173">
        <v>0</v>
      </c>
      <c r="N95" s="173">
        <v>17.489999999999998</v>
      </c>
      <c r="O95" s="173">
        <v>-47992.06</v>
      </c>
      <c r="P95" s="173"/>
    </row>
    <row r="96" spans="1:16" ht="9.9" customHeight="1" x14ac:dyDescent="0.3">
      <c r="A96" s="203" t="s">
        <v>494</v>
      </c>
      <c r="B96" s="291" t="s">
        <v>336</v>
      </c>
      <c r="C96" s="292"/>
      <c r="D96" s="292"/>
      <c r="E96" s="292"/>
      <c r="F96" s="292"/>
      <c r="G96" s="295" t="s">
        <v>495</v>
      </c>
      <c r="H96" s="296"/>
      <c r="I96" s="296"/>
      <c r="J96" s="296"/>
      <c r="K96" s="296"/>
      <c r="L96" s="173">
        <v>-601566.87</v>
      </c>
      <c r="M96" s="173">
        <v>0</v>
      </c>
      <c r="N96" s="173">
        <v>0</v>
      </c>
      <c r="O96" s="173">
        <v>-601566.87</v>
      </c>
      <c r="P96" s="173"/>
    </row>
    <row r="97" spans="1:16" ht="9.9" customHeight="1" x14ac:dyDescent="0.3">
      <c r="A97" s="203" t="s">
        <v>496</v>
      </c>
      <c r="B97" s="291" t="s">
        <v>336</v>
      </c>
      <c r="C97" s="292"/>
      <c r="D97" s="292"/>
      <c r="E97" s="292"/>
      <c r="F97" s="292"/>
      <c r="G97" s="295" t="s">
        <v>497</v>
      </c>
      <c r="H97" s="296"/>
      <c r="I97" s="296"/>
      <c r="J97" s="296"/>
      <c r="K97" s="296"/>
      <c r="L97" s="173">
        <v>-531663.06000000006</v>
      </c>
      <c r="M97" s="173">
        <v>0</v>
      </c>
      <c r="N97" s="173">
        <v>466.64</v>
      </c>
      <c r="O97" s="173">
        <v>-532129.69999999995</v>
      </c>
      <c r="P97" s="173"/>
    </row>
    <row r="98" spans="1:16" ht="9.9" customHeight="1" x14ac:dyDescent="0.3">
      <c r="A98" s="203" t="s">
        <v>498</v>
      </c>
      <c r="B98" s="291" t="s">
        <v>336</v>
      </c>
      <c r="C98" s="292"/>
      <c r="D98" s="292"/>
      <c r="E98" s="292"/>
      <c r="F98" s="292"/>
      <c r="G98" s="295" t="s">
        <v>499</v>
      </c>
      <c r="H98" s="296"/>
      <c r="I98" s="296"/>
      <c r="J98" s="296"/>
      <c r="K98" s="296"/>
      <c r="L98" s="173">
        <v>-120178.97</v>
      </c>
      <c r="M98" s="173">
        <v>0</v>
      </c>
      <c r="N98" s="173">
        <v>0</v>
      </c>
      <c r="O98" s="173">
        <v>-120178.97</v>
      </c>
      <c r="P98" s="173"/>
    </row>
    <row r="99" spans="1:16" ht="9.9" customHeight="1" x14ac:dyDescent="0.3">
      <c r="A99" s="203" t="s">
        <v>500</v>
      </c>
      <c r="B99" s="291" t="s">
        <v>336</v>
      </c>
      <c r="C99" s="292"/>
      <c r="D99" s="292"/>
      <c r="E99" s="292"/>
      <c r="F99" s="292"/>
      <c r="G99" s="295" t="s">
        <v>501</v>
      </c>
      <c r="H99" s="296"/>
      <c r="I99" s="296"/>
      <c r="J99" s="296"/>
      <c r="K99" s="296"/>
      <c r="L99" s="173">
        <v>-31828.44</v>
      </c>
      <c r="M99" s="173">
        <v>0</v>
      </c>
      <c r="N99" s="173">
        <v>0</v>
      </c>
      <c r="O99" s="173">
        <v>-31828.44</v>
      </c>
      <c r="P99" s="173"/>
    </row>
    <row r="100" spans="1:16" ht="9.9" customHeight="1" x14ac:dyDescent="0.3">
      <c r="A100" s="203" t="s">
        <v>502</v>
      </c>
      <c r="B100" s="291" t="s">
        <v>336</v>
      </c>
      <c r="C100" s="292"/>
      <c r="D100" s="292"/>
      <c r="E100" s="292"/>
      <c r="F100" s="292"/>
      <c r="G100" s="295" t="s">
        <v>503</v>
      </c>
      <c r="H100" s="296"/>
      <c r="I100" s="296"/>
      <c r="J100" s="296"/>
      <c r="K100" s="296"/>
      <c r="L100" s="173">
        <v>-525406.35</v>
      </c>
      <c r="M100" s="173">
        <v>0</v>
      </c>
      <c r="N100" s="173">
        <v>0</v>
      </c>
      <c r="O100" s="173">
        <v>-525406.35</v>
      </c>
      <c r="P100" s="173"/>
    </row>
    <row r="101" spans="1:16" ht="9.9" customHeight="1" x14ac:dyDescent="0.3">
      <c r="A101" s="203" t="s">
        <v>504</v>
      </c>
      <c r="B101" s="291" t="s">
        <v>336</v>
      </c>
      <c r="C101" s="292"/>
      <c r="D101" s="292"/>
      <c r="E101" s="292"/>
      <c r="F101" s="292"/>
      <c r="G101" s="295" t="s">
        <v>505</v>
      </c>
      <c r="H101" s="296"/>
      <c r="I101" s="296"/>
      <c r="J101" s="296"/>
      <c r="K101" s="296"/>
      <c r="L101" s="173">
        <v>-9021.5</v>
      </c>
      <c r="M101" s="173">
        <v>0</v>
      </c>
      <c r="N101" s="173">
        <v>0</v>
      </c>
      <c r="O101" s="173">
        <v>-9021.5</v>
      </c>
      <c r="P101" s="173"/>
    </row>
    <row r="102" spans="1:16" ht="9.9" customHeight="1" x14ac:dyDescent="0.3">
      <c r="A102" s="203" t="s">
        <v>506</v>
      </c>
      <c r="B102" s="291" t="s">
        <v>336</v>
      </c>
      <c r="C102" s="292"/>
      <c r="D102" s="292"/>
      <c r="E102" s="292"/>
      <c r="F102" s="292"/>
      <c r="G102" s="295" t="s">
        <v>507</v>
      </c>
      <c r="H102" s="296"/>
      <c r="I102" s="296"/>
      <c r="J102" s="296"/>
      <c r="K102" s="296"/>
      <c r="L102" s="173">
        <v>-2295602.89</v>
      </c>
      <c r="M102" s="173">
        <v>0</v>
      </c>
      <c r="N102" s="173">
        <v>2541.84</v>
      </c>
      <c r="O102" s="173">
        <v>-2298144.73</v>
      </c>
      <c r="P102" s="173"/>
    </row>
    <row r="103" spans="1:16" ht="9.9" customHeight="1" x14ac:dyDescent="0.3">
      <c r="A103" s="203" t="s">
        <v>508</v>
      </c>
      <c r="B103" s="291" t="s">
        <v>336</v>
      </c>
      <c r="C103" s="292"/>
      <c r="D103" s="292"/>
      <c r="E103" s="292"/>
      <c r="F103" s="292"/>
      <c r="G103" s="295" t="s">
        <v>509</v>
      </c>
      <c r="H103" s="296"/>
      <c r="I103" s="296"/>
      <c r="J103" s="296"/>
      <c r="K103" s="296"/>
      <c r="L103" s="173">
        <v>-4907280.87</v>
      </c>
      <c r="M103" s="173">
        <v>0</v>
      </c>
      <c r="N103" s="173">
        <v>17145</v>
      </c>
      <c r="O103" s="173">
        <v>-4924425.87</v>
      </c>
      <c r="P103" s="173"/>
    </row>
    <row r="104" spans="1:16" ht="9.9" customHeight="1" x14ac:dyDescent="0.3">
      <c r="A104" s="203" t="s">
        <v>510</v>
      </c>
      <c r="B104" s="291" t="s">
        <v>336</v>
      </c>
      <c r="C104" s="292"/>
      <c r="D104" s="292"/>
      <c r="E104" s="292"/>
      <c r="F104" s="292"/>
      <c r="G104" s="295" t="s">
        <v>511</v>
      </c>
      <c r="H104" s="296"/>
      <c r="I104" s="296"/>
      <c r="J104" s="296"/>
      <c r="K104" s="296"/>
      <c r="L104" s="173">
        <v>-1170620.3600000001</v>
      </c>
      <c r="M104" s="173">
        <v>0</v>
      </c>
      <c r="N104" s="173">
        <v>1438.66</v>
      </c>
      <c r="O104" s="173">
        <v>-1172059.02</v>
      </c>
      <c r="P104" s="173"/>
    </row>
    <row r="105" spans="1:16" ht="9.9" customHeight="1" x14ac:dyDescent="0.3">
      <c r="A105" s="203" t="s">
        <v>512</v>
      </c>
      <c r="B105" s="291" t="s">
        <v>336</v>
      </c>
      <c r="C105" s="292"/>
      <c r="D105" s="292"/>
      <c r="E105" s="292"/>
      <c r="F105" s="292"/>
      <c r="G105" s="295" t="s">
        <v>513</v>
      </c>
      <c r="H105" s="296"/>
      <c r="I105" s="296"/>
      <c r="J105" s="296"/>
      <c r="K105" s="296"/>
      <c r="L105" s="173">
        <v>-5286842.12</v>
      </c>
      <c r="M105" s="173">
        <v>4233.33</v>
      </c>
      <c r="N105" s="173">
        <v>570.23</v>
      </c>
      <c r="O105" s="173">
        <v>-5283179.0199999996</v>
      </c>
      <c r="P105" s="173"/>
    </row>
    <row r="106" spans="1:16" ht="9.9" customHeight="1" x14ac:dyDescent="0.3">
      <c r="A106" s="203" t="s">
        <v>514</v>
      </c>
      <c r="B106" s="291" t="s">
        <v>336</v>
      </c>
      <c r="C106" s="292"/>
      <c r="D106" s="292"/>
      <c r="E106" s="292"/>
      <c r="F106" s="292"/>
      <c r="G106" s="295" t="s">
        <v>515</v>
      </c>
      <c r="H106" s="296"/>
      <c r="I106" s="296"/>
      <c r="J106" s="296"/>
      <c r="K106" s="296"/>
      <c r="L106" s="173">
        <v>-185955.05</v>
      </c>
      <c r="M106" s="173">
        <v>0</v>
      </c>
      <c r="N106" s="173">
        <v>4469.75</v>
      </c>
      <c r="O106" s="173">
        <v>-190424.8</v>
      </c>
      <c r="P106" s="173"/>
    </row>
    <row r="107" spans="1:16" ht="18.899999999999999" customHeight="1" x14ac:dyDescent="0.3">
      <c r="A107" s="203" t="s">
        <v>516</v>
      </c>
      <c r="B107" s="291" t="s">
        <v>336</v>
      </c>
      <c r="C107" s="292"/>
      <c r="D107" s="292"/>
      <c r="E107" s="292"/>
      <c r="F107" s="292"/>
      <c r="G107" s="295" t="s">
        <v>517</v>
      </c>
      <c r="H107" s="296"/>
      <c r="I107" s="296"/>
      <c r="J107" s="296"/>
      <c r="K107" s="296"/>
      <c r="L107" s="173">
        <v>-641205.48</v>
      </c>
      <c r="M107" s="173">
        <v>0</v>
      </c>
      <c r="N107" s="173">
        <v>96804.51</v>
      </c>
      <c r="O107" s="173">
        <v>-738009.99</v>
      </c>
      <c r="P107" s="173"/>
    </row>
    <row r="108" spans="1:16" ht="9.9" customHeight="1" x14ac:dyDescent="0.3">
      <c r="A108" s="203" t="s">
        <v>518</v>
      </c>
      <c r="B108" s="291" t="s">
        <v>336</v>
      </c>
      <c r="C108" s="292"/>
      <c r="D108" s="292"/>
      <c r="E108" s="292"/>
      <c r="F108" s="292"/>
      <c r="G108" s="295" t="s">
        <v>519</v>
      </c>
      <c r="H108" s="296"/>
      <c r="I108" s="296"/>
      <c r="J108" s="296"/>
      <c r="K108" s="296"/>
      <c r="L108" s="173">
        <v>-3832172.58</v>
      </c>
      <c r="M108" s="173">
        <v>0</v>
      </c>
      <c r="N108" s="173">
        <v>0</v>
      </c>
      <c r="O108" s="173">
        <v>-3832172.58</v>
      </c>
      <c r="P108" s="173"/>
    </row>
    <row r="109" spans="1:16" ht="9.9" customHeight="1" x14ac:dyDescent="0.3">
      <c r="A109" s="203" t="s">
        <v>520</v>
      </c>
      <c r="B109" s="291" t="s">
        <v>336</v>
      </c>
      <c r="C109" s="292"/>
      <c r="D109" s="292"/>
      <c r="E109" s="292"/>
      <c r="F109" s="292"/>
      <c r="G109" s="295" t="s">
        <v>521</v>
      </c>
      <c r="H109" s="296"/>
      <c r="I109" s="296"/>
      <c r="J109" s="296"/>
      <c r="K109" s="296"/>
      <c r="L109" s="173">
        <v>-173806.47</v>
      </c>
      <c r="M109" s="173">
        <v>0</v>
      </c>
      <c r="N109" s="173">
        <v>347.82</v>
      </c>
      <c r="O109" s="173">
        <v>-174154.29</v>
      </c>
      <c r="P109" s="173"/>
    </row>
    <row r="110" spans="1:16" ht="9.9" customHeight="1" x14ac:dyDescent="0.3">
      <c r="A110" s="203" t="s">
        <v>522</v>
      </c>
      <c r="B110" s="291" t="s">
        <v>336</v>
      </c>
      <c r="C110" s="292"/>
      <c r="D110" s="292"/>
      <c r="E110" s="292"/>
      <c r="F110" s="292"/>
      <c r="G110" s="295" t="s">
        <v>523</v>
      </c>
      <c r="H110" s="296"/>
      <c r="I110" s="296"/>
      <c r="J110" s="296"/>
      <c r="K110" s="296"/>
      <c r="L110" s="173">
        <v>-42423.9</v>
      </c>
      <c r="M110" s="173">
        <v>0</v>
      </c>
      <c r="N110" s="173">
        <v>2982.18</v>
      </c>
      <c r="O110" s="173">
        <v>-45406.080000000002</v>
      </c>
      <c r="P110" s="173"/>
    </row>
    <row r="111" spans="1:16" ht="9.9" customHeight="1" x14ac:dyDescent="0.3">
      <c r="A111" s="203" t="s">
        <v>524</v>
      </c>
      <c r="B111" s="291" t="s">
        <v>336</v>
      </c>
      <c r="C111" s="292"/>
      <c r="D111" s="292"/>
      <c r="E111" s="292"/>
      <c r="F111" s="292"/>
      <c r="G111" s="295" t="s">
        <v>525</v>
      </c>
      <c r="H111" s="296"/>
      <c r="I111" s="296"/>
      <c r="J111" s="296"/>
      <c r="K111" s="296"/>
      <c r="L111" s="173">
        <v>-13181.84</v>
      </c>
      <c r="M111" s="173">
        <v>0</v>
      </c>
      <c r="N111" s="173">
        <v>1115.6099999999999</v>
      </c>
      <c r="O111" s="173">
        <v>-14297.45</v>
      </c>
      <c r="P111" s="173"/>
    </row>
    <row r="112" spans="1:16" ht="9.9" customHeight="1" x14ac:dyDescent="0.3">
      <c r="A112" s="116" t="s">
        <v>336</v>
      </c>
      <c r="B112" s="291" t="s">
        <v>336</v>
      </c>
      <c r="C112" s="292"/>
      <c r="D112" s="292"/>
      <c r="E112" s="292"/>
      <c r="F112" s="292"/>
      <c r="G112" s="117" t="s">
        <v>336</v>
      </c>
      <c r="H112" s="118"/>
      <c r="I112" s="118"/>
      <c r="J112" s="118"/>
      <c r="K112" s="118"/>
      <c r="L112" s="174"/>
      <c r="M112" s="174"/>
      <c r="N112" s="174"/>
      <c r="O112" s="174"/>
      <c r="P112" s="174"/>
    </row>
    <row r="113" spans="1:16" ht="9.9" customHeight="1" x14ac:dyDescent="0.3">
      <c r="A113" s="204" t="s">
        <v>526</v>
      </c>
      <c r="B113" s="291" t="s">
        <v>336</v>
      </c>
      <c r="C113" s="292"/>
      <c r="D113" s="292"/>
      <c r="E113" s="293" t="s">
        <v>527</v>
      </c>
      <c r="F113" s="294"/>
      <c r="G113" s="294"/>
      <c r="H113" s="294"/>
      <c r="I113" s="294"/>
      <c r="J113" s="294"/>
      <c r="K113" s="294"/>
      <c r="L113" s="172">
        <v>8561.48</v>
      </c>
      <c r="M113" s="172">
        <v>0</v>
      </c>
      <c r="N113" s="172">
        <v>353.53</v>
      </c>
      <c r="O113" s="172">
        <v>8207.9500000000007</v>
      </c>
      <c r="P113" s="172"/>
    </row>
    <row r="114" spans="1:16" ht="9.9" customHeight="1" x14ac:dyDescent="0.3">
      <c r="A114" s="204" t="s">
        <v>528</v>
      </c>
      <c r="B114" s="291" t="s">
        <v>336</v>
      </c>
      <c r="C114" s="292"/>
      <c r="D114" s="292"/>
      <c r="E114" s="292"/>
      <c r="F114" s="293" t="s">
        <v>527</v>
      </c>
      <c r="G114" s="294"/>
      <c r="H114" s="294"/>
      <c r="I114" s="294"/>
      <c r="J114" s="294"/>
      <c r="K114" s="294"/>
      <c r="L114" s="172">
        <v>539838.66</v>
      </c>
      <c r="M114" s="172">
        <v>0</v>
      </c>
      <c r="N114" s="172">
        <v>0</v>
      </c>
      <c r="O114" s="172">
        <v>539838.66</v>
      </c>
      <c r="P114" s="172"/>
    </row>
    <row r="115" spans="1:16" ht="9.9" customHeight="1" x14ac:dyDescent="0.3">
      <c r="A115" s="203" t="s">
        <v>529</v>
      </c>
      <c r="B115" s="291" t="s">
        <v>336</v>
      </c>
      <c r="C115" s="292"/>
      <c r="D115" s="292"/>
      <c r="E115" s="292"/>
      <c r="F115" s="292"/>
      <c r="G115" s="295" t="s">
        <v>530</v>
      </c>
      <c r="H115" s="296"/>
      <c r="I115" s="296"/>
      <c r="J115" s="296"/>
      <c r="K115" s="296"/>
      <c r="L115" s="173">
        <v>416520.66</v>
      </c>
      <c r="M115" s="173">
        <v>0</v>
      </c>
      <c r="N115" s="173">
        <v>0</v>
      </c>
      <c r="O115" s="173">
        <v>416520.66</v>
      </c>
      <c r="P115" s="173"/>
    </row>
    <row r="116" spans="1:16" ht="9.9" customHeight="1" x14ac:dyDescent="0.3">
      <c r="A116" s="203" t="s">
        <v>531</v>
      </c>
      <c r="B116" s="291" t="s">
        <v>336</v>
      </c>
      <c r="C116" s="292"/>
      <c r="D116" s="292"/>
      <c r="E116" s="292"/>
      <c r="F116" s="292"/>
      <c r="G116" s="295" t="s">
        <v>532</v>
      </c>
      <c r="H116" s="296"/>
      <c r="I116" s="296"/>
      <c r="J116" s="296"/>
      <c r="K116" s="296"/>
      <c r="L116" s="173">
        <v>113798</v>
      </c>
      <c r="M116" s="173">
        <v>0</v>
      </c>
      <c r="N116" s="173">
        <v>0</v>
      </c>
      <c r="O116" s="173">
        <v>113798</v>
      </c>
      <c r="P116" s="173"/>
    </row>
    <row r="117" spans="1:16" ht="9.9" customHeight="1" x14ac:dyDescent="0.3">
      <c r="A117" s="203" t="s">
        <v>533</v>
      </c>
      <c r="B117" s="291" t="s">
        <v>336</v>
      </c>
      <c r="C117" s="292"/>
      <c r="D117" s="292"/>
      <c r="E117" s="292"/>
      <c r="F117" s="292"/>
      <c r="G117" s="295" t="s">
        <v>534</v>
      </c>
      <c r="H117" s="296"/>
      <c r="I117" s="296"/>
      <c r="J117" s="296"/>
      <c r="K117" s="296"/>
      <c r="L117" s="173">
        <v>9520</v>
      </c>
      <c r="M117" s="173">
        <v>0</v>
      </c>
      <c r="N117" s="173">
        <v>0</v>
      </c>
      <c r="O117" s="173">
        <v>9520</v>
      </c>
      <c r="P117" s="173"/>
    </row>
    <row r="118" spans="1:16" ht="9.9" customHeight="1" x14ac:dyDescent="0.3">
      <c r="A118" s="116" t="s">
        <v>336</v>
      </c>
      <c r="B118" s="291" t="s">
        <v>336</v>
      </c>
      <c r="C118" s="292"/>
      <c r="D118" s="292"/>
      <c r="E118" s="292"/>
      <c r="F118" s="292"/>
      <c r="G118" s="117" t="s">
        <v>336</v>
      </c>
      <c r="H118" s="118"/>
      <c r="I118" s="118"/>
      <c r="J118" s="118"/>
      <c r="K118" s="118"/>
      <c r="L118" s="174"/>
      <c r="M118" s="174"/>
      <c r="N118" s="174"/>
      <c r="O118" s="174"/>
      <c r="P118" s="174"/>
    </row>
    <row r="119" spans="1:16" ht="9.9" customHeight="1" x14ac:dyDescent="0.3">
      <c r="A119" s="204" t="s">
        <v>535</v>
      </c>
      <c r="B119" s="291" t="s">
        <v>336</v>
      </c>
      <c r="C119" s="292"/>
      <c r="D119" s="292"/>
      <c r="E119" s="292"/>
      <c r="F119" s="293" t="s">
        <v>536</v>
      </c>
      <c r="G119" s="294"/>
      <c r="H119" s="294"/>
      <c r="I119" s="294"/>
      <c r="J119" s="294"/>
      <c r="K119" s="294"/>
      <c r="L119" s="172">
        <v>-531277.18000000005</v>
      </c>
      <c r="M119" s="172">
        <v>0</v>
      </c>
      <c r="N119" s="172">
        <v>353.53</v>
      </c>
      <c r="O119" s="172">
        <v>-531630.71</v>
      </c>
      <c r="P119" s="172"/>
    </row>
    <row r="120" spans="1:16" ht="9.9" customHeight="1" x14ac:dyDescent="0.3">
      <c r="A120" s="203" t="s">
        <v>537</v>
      </c>
      <c r="B120" s="291" t="s">
        <v>336</v>
      </c>
      <c r="C120" s="292"/>
      <c r="D120" s="292"/>
      <c r="E120" s="292"/>
      <c r="F120" s="292"/>
      <c r="G120" s="295" t="s">
        <v>538</v>
      </c>
      <c r="H120" s="296"/>
      <c r="I120" s="296"/>
      <c r="J120" s="296"/>
      <c r="K120" s="296"/>
      <c r="L120" s="173">
        <v>-407959.18</v>
      </c>
      <c r="M120" s="173">
        <v>0</v>
      </c>
      <c r="N120" s="173">
        <v>353.53</v>
      </c>
      <c r="O120" s="173">
        <v>-408312.71</v>
      </c>
      <c r="P120" s="173"/>
    </row>
    <row r="121" spans="1:16" ht="9.9" customHeight="1" x14ac:dyDescent="0.3">
      <c r="A121" s="203" t="s">
        <v>539</v>
      </c>
      <c r="B121" s="291" t="s">
        <v>336</v>
      </c>
      <c r="C121" s="292"/>
      <c r="D121" s="292"/>
      <c r="E121" s="292"/>
      <c r="F121" s="292"/>
      <c r="G121" s="295" t="s">
        <v>540</v>
      </c>
      <c r="H121" s="296"/>
      <c r="I121" s="296"/>
      <c r="J121" s="296"/>
      <c r="K121" s="296"/>
      <c r="L121" s="173">
        <v>-9520</v>
      </c>
      <c r="M121" s="173">
        <v>0</v>
      </c>
      <c r="N121" s="173">
        <v>0</v>
      </c>
      <c r="O121" s="173">
        <v>-9520</v>
      </c>
      <c r="P121" s="173"/>
    </row>
    <row r="122" spans="1:16" ht="9.9" customHeight="1" x14ac:dyDescent="0.3">
      <c r="A122" s="203" t="s">
        <v>541</v>
      </c>
      <c r="B122" s="291" t="s">
        <v>336</v>
      </c>
      <c r="C122" s="292"/>
      <c r="D122" s="292"/>
      <c r="E122" s="292"/>
      <c r="F122" s="292"/>
      <c r="G122" s="295" t="s">
        <v>542</v>
      </c>
      <c r="H122" s="296"/>
      <c r="I122" s="296"/>
      <c r="J122" s="296"/>
      <c r="K122" s="296"/>
      <c r="L122" s="173">
        <v>-113798</v>
      </c>
      <c r="M122" s="173">
        <v>0</v>
      </c>
      <c r="N122" s="173">
        <v>0</v>
      </c>
      <c r="O122" s="173">
        <v>-113798</v>
      </c>
      <c r="P122" s="173"/>
    </row>
    <row r="123" spans="1:16" ht="9.9" customHeight="1" x14ac:dyDescent="0.3">
      <c r="A123" s="116" t="s">
        <v>336</v>
      </c>
      <c r="B123" s="291" t="s">
        <v>336</v>
      </c>
      <c r="C123" s="292"/>
      <c r="D123" s="292"/>
      <c r="E123" s="292"/>
      <c r="F123" s="292"/>
      <c r="G123" s="117" t="s">
        <v>336</v>
      </c>
      <c r="H123" s="118"/>
      <c r="I123" s="118"/>
      <c r="J123" s="118"/>
      <c r="K123" s="118"/>
      <c r="L123" s="174"/>
      <c r="M123" s="174"/>
      <c r="N123" s="174"/>
      <c r="O123" s="174"/>
      <c r="P123" s="174"/>
    </row>
    <row r="124" spans="1:16" ht="9.9" customHeight="1" x14ac:dyDescent="0.3">
      <c r="A124" s="204" t="s">
        <v>543</v>
      </c>
      <c r="B124" s="291" t="s">
        <v>336</v>
      </c>
      <c r="C124" s="292"/>
      <c r="D124" s="292"/>
      <c r="E124" s="293" t="s">
        <v>544</v>
      </c>
      <c r="F124" s="294"/>
      <c r="G124" s="294"/>
      <c r="H124" s="294"/>
      <c r="I124" s="294"/>
      <c r="J124" s="294"/>
      <c r="K124" s="294"/>
      <c r="L124" s="172">
        <v>79698</v>
      </c>
      <c r="M124" s="172">
        <v>1700</v>
      </c>
      <c r="N124" s="172">
        <v>0</v>
      </c>
      <c r="O124" s="172">
        <v>81398</v>
      </c>
      <c r="P124" s="172"/>
    </row>
    <row r="125" spans="1:16" ht="9.9" customHeight="1" x14ac:dyDescent="0.3">
      <c r="A125" s="204" t="s">
        <v>545</v>
      </c>
      <c r="B125" s="291" t="s">
        <v>336</v>
      </c>
      <c r="C125" s="292"/>
      <c r="D125" s="292"/>
      <c r="E125" s="292"/>
      <c r="F125" s="293" t="s">
        <v>544</v>
      </c>
      <c r="G125" s="294"/>
      <c r="H125" s="294"/>
      <c r="I125" s="294"/>
      <c r="J125" s="294"/>
      <c r="K125" s="294"/>
      <c r="L125" s="172">
        <v>79698</v>
      </c>
      <c r="M125" s="172">
        <v>1700</v>
      </c>
      <c r="N125" s="172">
        <v>0</v>
      </c>
      <c r="O125" s="172">
        <v>81398</v>
      </c>
      <c r="P125" s="172"/>
    </row>
    <row r="126" spans="1:16" ht="9.9" customHeight="1" x14ac:dyDescent="0.3">
      <c r="A126" s="203" t="s">
        <v>546</v>
      </c>
      <c r="B126" s="291" t="s">
        <v>336</v>
      </c>
      <c r="C126" s="292"/>
      <c r="D126" s="292"/>
      <c r="E126" s="292"/>
      <c r="F126" s="292"/>
      <c r="G126" s="295" t="s">
        <v>547</v>
      </c>
      <c r="H126" s="296"/>
      <c r="I126" s="296"/>
      <c r="J126" s="296"/>
      <c r="K126" s="296"/>
      <c r="L126" s="173">
        <v>79698</v>
      </c>
      <c r="M126" s="173">
        <v>1700</v>
      </c>
      <c r="N126" s="173">
        <v>0</v>
      </c>
      <c r="O126" s="173">
        <v>81398</v>
      </c>
      <c r="P126" s="173"/>
    </row>
    <row r="127" spans="1:16" ht="9.9" customHeight="1" x14ac:dyDescent="0.3">
      <c r="A127" s="116" t="s">
        <v>336</v>
      </c>
      <c r="B127" s="291" t="s">
        <v>336</v>
      </c>
      <c r="C127" s="292"/>
      <c r="D127" s="292"/>
      <c r="E127" s="292"/>
      <c r="F127" s="292"/>
      <c r="G127" s="117" t="s">
        <v>336</v>
      </c>
      <c r="H127" s="118"/>
      <c r="I127" s="118"/>
      <c r="J127" s="118"/>
      <c r="K127" s="118"/>
      <c r="L127" s="174"/>
      <c r="M127" s="174"/>
      <c r="N127" s="174"/>
      <c r="O127" s="174"/>
      <c r="P127" s="174"/>
    </row>
    <row r="128" spans="1:16" ht="9.9" customHeight="1" x14ac:dyDescent="0.3">
      <c r="A128" s="204" t="s">
        <v>548</v>
      </c>
      <c r="B128" s="291" t="s">
        <v>336</v>
      </c>
      <c r="C128" s="292"/>
      <c r="D128" s="293" t="s">
        <v>549</v>
      </c>
      <c r="E128" s="294"/>
      <c r="F128" s="294"/>
      <c r="G128" s="294"/>
      <c r="H128" s="294"/>
      <c r="I128" s="294"/>
      <c r="J128" s="294"/>
      <c r="K128" s="294"/>
      <c r="L128" s="172">
        <v>9654554.6899999995</v>
      </c>
      <c r="M128" s="172">
        <v>0</v>
      </c>
      <c r="N128" s="172">
        <v>0</v>
      </c>
      <c r="O128" s="172">
        <v>9654554.6899999995</v>
      </c>
      <c r="P128" s="172"/>
    </row>
    <row r="129" spans="1:16" ht="9.9" customHeight="1" x14ac:dyDescent="0.3">
      <c r="A129" s="204" t="s">
        <v>550</v>
      </c>
      <c r="B129" s="291" t="s">
        <v>336</v>
      </c>
      <c r="C129" s="292"/>
      <c r="D129" s="292"/>
      <c r="E129" s="293" t="s">
        <v>549</v>
      </c>
      <c r="F129" s="294"/>
      <c r="G129" s="294"/>
      <c r="H129" s="294"/>
      <c r="I129" s="294"/>
      <c r="J129" s="294"/>
      <c r="K129" s="294"/>
      <c r="L129" s="172">
        <v>9654554.6899999995</v>
      </c>
      <c r="M129" s="172">
        <v>0</v>
      </c>
      <c r="N129" s="172">
        <v>0</v>
      </c>
      <c r="O129" s="172">
        <v>9654554.6899999995</v>
      </c>
      <c r="P129" s="172"/>
    </row>
    <row r="130" spans="1:16" ht="9.9" customHeight="1" x14ac:dyDescent="0.3">
      <c r="A130" s="204" t="s">
        <v>551</v>
      </c>
      <c r="B130" s="291" t="s">
        <v>336</v>
      </c>
      <c r="C130" s="292"/>
      <c r="D130" s="292"/>
      <c r="E130" s="292"/>
      <c r="F130" s="293" t="s">
        <v>552</v>
      </c>
      <c r="G130" s="294"/>
      <c r="H130" s="294"/>
      <c r="I130" s="294"/>
      <c r="J130" s="294"/>
      <c r="K130" s="294"/>
      <c r="L130" s="172">
        <v>9654554.6899999995</v>
      </c>
      <c r="M130" s="172">
        <v>0</v>
      </c>
      <c r="N130" s="172">
        <v>0</v>
      </c>
      <c r="O130" s="172">
        <v>9654554.6899999995</v>
      </c>
      <c r="P130" s="172"/>
    </row>
    <row r="131" spans="1:16" ht="9.9" customHeight="1" x14ac:dyDescent="0.3">
      <c r="A131" s="203" t="s">
        <v>553</v>
      </c>
      <c r="B131" s="291" t="s">
        <v>336</v>
      </c>
      <c r="C131" s="292"/>
      <c r="D131" s="292"/>
      <c r="E131" s="292"/>
      <c r="F131" s="292"/>
      <c r="G131" s="295" t="s">
        <v>432</v>
      </c>
      <c r="H131" s="296"/>
      <c r="I131" s="296"/>
      <c r="J131" s="296"/>
      <c r="K131" s="296"/>
      <c r="L131" s="173">
        <v>29585</v>
      </c>
      <c r="M131" s="173">
        <v>0</v>
      </c>
      <c r="N131" s="173">
        <v>0</v>
      </c>
      <c r="O131" s="173">
        <v>29585</v>
      </c>
      <c r="P131" s="173"/>
    </row>
    <row r="132" spans="1:16" ht="9.9" customHeight="1" x14ac:dyDescent="0.3">
      <c r="A132" s="203" t="s">
        <v>554</v>
      </c>
      <c r="B132" s="291" t="s">
        <v>336</v>
      </c>
      <c r="C132" s="292"/>
      <c r="D132" s="292"/>
      <c r="E132" s="292"/>
      <c r="F132" s="292"/>
      <c r="G132" s="295" t="s">
        <v>555</v>
      </c>
      <c r="H132" s="296"/>
      <c r="I132" s="296"/>
      <c r="J132" s="296"/>
      <c r="K132" s="296"/>
      <c r="L132" s="173">
        <v>1267564.69</v>
      </c>
      <c r="M132" s="173">
        <v>0</v>
      </c>
      <c r="N132" s="173">
        <v>0</v>
      </c>
      <c r="O132" s="173">
        <v>1267564.69</v>
      </c>
      <c r="P132" s="173"/>
    </row>
    <row r="133" spans="1:16" ht="9.9" customHeight="1" x14ac:dyDescent="0.3">
      <c r="A133" s="203" t="s">
        <v>556</v>
      </c>
      <c r="B133" s="291" t="s">
        <v>336</v>
      </c>
      <c r="C133" s="292"/>
      <c r="D133" s="292"/>
      <c r="E133" s="292"/>
      <c r="F133" s="292"/>
      <c r="G133" s="295" t="s">
        <v>557</v>
      </c>
      <c r="H133" s="296"/>
      <c r="I133" s="296"/>
      <c r="J133" s="296"/>
      <c r="K133" s="296"/>
      <c r="L133" s="173">
        <v>35000</v>
      </c>
      <c r="M133" s="173">
        <v>0</v>
      </c>
      <c r="N133" s="173">
        <v>0</v>
      </c>
      <c r="O133" s="173">
        <v>35000</v>
      </c>
      <c r="P133" s="173"/>
    </row>
    <row r="134" spans="1:16" ht="9.9" customHeight="1" x14ac:dyDescent="0.3">
      <c r="A134" s="203" t="s">
        <v>558</v>
      </c>
      <c r="B134" s="291" t="s">
        <v>336</v>
      </c>
      <c r="C134" s="292"/>
      <c r="D134" s="292"/>
      <c r="E134" s="292"/>
      <c r="F134" s="292"/>
      <c r="G134" s="295" t="s">
        <v>559</v>
      </c>
      <c r="H134" s="296"/>
      <c r="I134" s="296"/>
      <c r="J134" s="296"/>
      <c r="K134" s="296"/>
      <c r="L134" s="173">
        <v>150000</v>
      </c>
      <c r="M134" s="173">
        <v>0</v>
      </c>
      <c r="N134" s="173">
        <v>0</v>
      </c>
      <c r="O134" s="173">
        <v>150000</v>
      </c>
      <c r="P134" s="173"/>
    </row>
    <row r="135" spans="1:16" ht="9.9" customHeight="1" x14ac:dyDescent="0.3">
      <c r="A135" s="203" t="s">
        <v>560</v>
      </c>
      <c r="B135" s="291" t="s">
        <v>336</v>
      </c>
      <c r="C135" s="292"/>
      <c r="D135" s="292"/>
      <c r="E135" s="292"/>
      <c r="F135" s="292"/>
      <c r="G135" s="295" t="s">
        <v>561</v>
      </c>
      <c r="H135" s="296"/>
      <c r="I135" s="296"/>
      <c r="J135" s="296"/>
      <c r="K135" s="296"/>
      <c r="L135" s="173">
        <v>8172405</v>
      </c>
      <c r="M135" s="173">
        <v>0</v>
      </c>
      <c r="N135" s="173">
        <v>0</v>
      </c>
      <c r="O135" s="173">
        <v>8172405</v>
      </c>
      <c r="P135" s="173"/>
    </row>
    <row r="136" spans="1:16" ht="9.9" customHeight="1" x14ac:dyDescent="0.3">
      <c r="A136" s="116" t="s">
        <v>336</v>
      </c>
      <c r="B136" s="291" t="s">
        <v>336</v>
      </c>
      <c r="C136" s="292"/>
      <c r="D136" s="292"/>
      <c r="E136" s="292"/>
      <c r="F136" s="292"/>
      <c r="G136" s="117" t="s">
        <v>336</v>
      </c>
      <c r="H136" s="118"/>
      <c r="I136" s="118"/>
      <c r="J136" s="118"/>
      <c r="K136" s="118"/>
      <c r="L136" s="174"/>
      <c r="M136" s="174"/>
      <c r="N136" s="174"/>
      <c r="O136" s="174"/>
      <c r="P136" s="174"/>
    </row>
    <row r="137" spans="1:16" ht="9.9" customHeight="1" x14ac:dyDescent="0.3">
      <c r="A137" s="204" t="s">
        <v>562</v>
      </c>
      <c r="B137" s="293" t="s">
        <v>563</v>
      </c>
      <c r="C137" s="294"/>
      <c r="D137" s="294"/>
      <c r="E137" s="294"/>
      <c r="F137" s="294"/>
      <c r="G137" s="294"/>
      <c r="H137" s="294"/>
      <c r="I137" s="294"/>
      <c r="J137" s="294"/>
      <c r="K137" s="294"/>
      <c r="L137" s="172">
        <v>23356688.100000001</v>
      </c>
      <c r="M137" s="172">
        <v>2342729.9500000002</v>
      </c>
      <c r="N137" s="172">
        <v>2250288.41</v>
      </c>
      <c r="O137" s="172">
        <v>23264246.559999999</v>
      </c>
      <c r="P137" s="172"/>
    </row>
    <row r="138" spans="1:16" ht="9.9" customHeight="1" x14ac:dyDescent="0.3">
      <c r="A138" s="204" t="s">
        <v>564</v>
      </c>
      <c r="B138" s="202" t="s">
        <v>336</v>
      </c>
      <c r="C138" s="293" t="s">
        <v>565</v>
      </c>
      <c r="D138" s="294"/>
      <c r="E138" s="294"/>
      <c r="F138" s="294"/>
      <c r="G138" s="294"/>
      <c r="H138" s="294"/>
      <c r="I138" s="294"/>
      <c r="J138" s="294"/>
      <c r="K138" s="294"/>
      <c r="L138" s="172">
        <v>9895115.9800000004</v>
      </c>
      <c r="M138" s="172">
        <v>2201916.2599999998</v>
      </c>
      <c r="N138" s="172">
        <v>2249798.3199999998</v>
      </c>
      <c r="O138" s="172">
        <v>9942998.0399999991</v>
      </c>
      <c r="P138" s="172"/>
    </row>
    <row r="139" spans="1:16" ht="9.9" customHeight="1" x14ac:dyDescent="0.3">
      <c r="A139" s="204" t="s">
        <v>566</v>
      </c>
      <c r="B139" s="291" t="s">
        <v>336</v>
      </c>
      <c r="C139" s="292"/>
      <c r="D139" s="293" t="s">
        <v>567</v>
      </c>
      <c r="E139" s="294"/>
      <c r="F139" s="294"/>
      <c r="G139" s="294"/>
      <c r="H139" s="294"/>
      <c r="I139" s="294"/>
      <c r="J139" s="294"/>
      <c r="K139" s="294"/>
      <c r="L139" s="172">
        <v>1008027.21</v>
      </c>
      <c r="M139" s="172">
        <v>1324826.52</v>
      </c>
      <c r="N139" s="172">
        <v>1443951.45</v>
      </c>
      <c r="O139" s="172">
        <v>1127152.1399999999</v>
      </c>
      <c r="P139" s="172"/>
    </row>
    <row r="140" spans="1:16" ht="9.9" customHeight="1" x14ac:dyDescent="0.3">
      <c r="A140" s="204" t="s">
        <v>568</v>
      </c>
      <c r="B140" s="291" t="s">
        <v>336</v>
      </c>
      <c r="C140" s="292"/>
      <c r="D140" s="292"/>
      <c r="E140" s="293" t="s">
        <v>569</v>
      </c>
      <c r="F140" s="294"/>
      <c r="G140" s="294"/>
      <c r="H140" s="294"/>
      <c r="I140" s="294"/>
      <c r="J140" s="294"/>
      <c r="K140" s="294"/>
      <c r="L140" s="172">
        <v>656201.87</v>
      </c>
      <c r="M140" s="172">
        <v>1023469.77</v>
      </c>
      <c r="N140" s="172">
        <v>1060694.25</v>
      </c>
      <c r="O140" s="172">
        <v>693426.35</v>
      </c>
      <c r="P140" s="172"/>
    </row>
    <row r="141" spans="1:16" ht="9.9" customHeight="1" x14ac:dyDescent="0.3">
      <c r="A141" s="204" t="s">
        <v>570</v>
      </c>
      <c r="B141" s="291" t="s">
        <v>336</v>
      </c>
      <c r="C141" s="292"/>
      <c r="D141" s="292"/>
      <c r="E141" s="292"/>
      <c r="F141" s="293" t="s">
        <v>569</v>
      </c>
      <c r="G141" s="294"/>
      <c r="H141" s="294"/>
      <c r="I141" s="294"/>
      <c r="J141" s="294"/>
      <c r="K141" s="294"/>
      <c r="L141" s="172">
        <v>656201.87</v>
      </c>
      <c r="M141" s="172">
        <v>1023469.77</v>
      </c>
      <c r="N141" s="172">
        <v>1060694.25</v>
      </c>
      <c r="O141" s="172">
        <v>693426.35</v>
      </c>
      <c r="P141" s="172"/>
    </row>
    <row r="142" spans="1:16" ht="9.9" customHeight="1" x14ac:dyDescent="0.3">
      <c r="A142" s="203" t="s">
        <v>571</v>
      </c>
      <c r="B142" s="291" t="s">
        <v>336</v>
      </c>
      <c r="C142" s="292"/>
      <c r="D142" s="292"/>
      <c r="E142" s="292"/>
      <c r="F142" s="292"/>
      <c r="G142" s="295" t="s">
        <v>572</v>
      </c>
      <c r="H142" s="296"/>
      <c r="I142" s="296"/>
      <c r="J142" s="296"/>
      <c r="K142" s="296"/>
      <c r="L142" s="173">
        <v>800</v>
      </c>
      <c r="M142" s="173">
        <v>265207.34000000003</v>
      </c>
      <c r="N142" s="173">
        <v>265207.34000000003</v>
      </c>
      <c r="O142" s="173">
        <v>800</v>
      </c>
      <c r="P142" s="173"/>
    </row>
    <row r="143" spans="1:16" ht="9.9" customHeight="1" x14ac:dyDescent="0.3">
      <c r="A143" s="203" t="s">
        <v>573</v>
      </c>
      <c r="B143" s="291" t="s">
        <v>336</v>
      </c>
      <c r="C143" s="292"/>
      <c r="D143" s="292"/>
      <c r="E143" s="292"/>
      <c r="F143" s="292"/>
      <c r="G143" s="295" t="s">
        <v>574</v>
      </c>
      <c r="H143" s="296"/>
      <c r="I143" s="296"/>
      <c r="J143" s="296"/>
      <c r="K143" s="296"/>
      <c r="L143" s="173">
        <v>386583.76</v>
      </c>
      <c r="M143" s="173">
        <v>386583.76</v>
      </c>
      <c r="N143" s="173">
        <v>392583.95</v>
      </c>
      <c r="O143" s="173">
        <v>392583.95</v>
      </c>
      <c r="P143" s="173"/>
    </row>
    <row r="144" spans="1:16" ht="9.9" customHeight="1" x14ac:dyDescent="0.3">
      <c r="A144" s="203" t="s">
        <v>575</v>
      </c>
      <c r="B144" s="291" t="s">
        <v>336</v>
      </c>
      <c r="C144" s="292"/>
      <c r="D144" s="292"/>
      <c r="E144" s="292"/>
      <c r="F144" s="292"/>
      <c r="G144" s="295" t="s">
        <v>576</v>
      </c>
      <c r="H144" s="296"/>
      <c r="I144" s="296"/>
      <c r="J144" s="296"/>
      <c r="K144" s="296"/>
      <c r="L144" s="173">
        <v>224606.05</v>
      </c>
      <c r="M144" s="173">
        <v>224606.05</v>
      </c>
      <c r="N144" s="173">
        <v>253287.56</v>
      </c>
      <c r="O144" s="173">
        <v>253287.56</v>
      </c>
      <c r="P144" s="173"/>
    </row>
    <row r="145" spans="1:16" ht="9.9" customHeight="1" x14ac:dyDescent="0.3">
      <c r="A145" s="203" t="s">
        <v>577</v>
      </c>
      <c r="B145" s="291" t="s">
        <v>336</v>
      </c>
      <c r="C145" s="292"/>
      <c r="D145" s="292"/>
      <c r="E145" s="292"/>
      <c r="F145" s="292"/>
      <c r="G145" s="295" t="s">
        <v>578</v>
      </c>
      <c r="H145" s="296"/>
      <c r="I145" s="296"/>
      <c r="J145" s="296"/>
      <c r="K145" s="296"/>
      <c r="L145" s="173">
        <v>0</v>
      </c>
      <c r="M145" s="173">
        <v>0</v>
      </c>
      <c r="N145" s="173">
        <v>401.89</v>
      </c>
      <c r="O145" s="173">
        <v>401.89</v>
      </c>
      <c r="P145" s="173"/>
    </row>
    <row r="146" spans="1:16" ht="9.9" customHeight="1" x14ac:dyDescent="0.3">
      <c r="A146" s="203" t="s">
        <v>579</v>
      </c>
      <c r="B146" s="291" t="s">
        <v>336</v>
      </c>
      <c r="C146" s="292"/>
      <c r="D146" s="292"/>
      <c r="E146" s="292"/>
      <c r="F146" s="292"/>
      <c r="G146" s="295" t="s">
        <v>580</v>
      </c>
      <c r="H146" s="296"/>
      <c r="I146" s="296"/>
      <c r="J146" s="296"/>
      <c r="K146" s="296"/>
      <c r="L146" s="173">
        <v>44212.06</v>
      </c>
      <c r="M146" s="173">
        <v>147072.62</v>
      </c>
      <c r="N146" s="173">
        <v>149213.51</v>
      </c>
      <c r="O146" s="173">
        <v>46352.95</v>
      </c>
      <c r="P146" s="173"/>
    </row>
    <row r="147" spans="1:16" ht="9.9" customHeight="1" x14ac:dyDescent="0.3">
      <c r="A147" s="116" t="s">
        <v>336</v>
      </c>
      <c r="B147" s="291" t="s">
        <v>336</v>
      </c>
      <c r="C147" s="292"/>
      <c r="D147" s="292"/>
      <c r="E147" s="292"/>
      <c r="F147" s="292"/>
      <c r="G147" s="117" t="s">
        <v>336</v>
      </c>
      <c r="H147" s="118"/>
      <c r="I147" s="118"/>
      <c r="J147" s="118"/>
      <c r="K147" s="118"/>
      <c r="L147" s="174"/>
      <c r="M147" s="174"/>
      <c r="N147" s="174"/>
      <c r="O147" s="174"/>
      <c r="P147" s="174"/>
    </row>
    <row r="148" spans="1:16" ht="9.9" customHeight="1" x14ac:dyDescent="0.3">
      <c r="A148" s="204" t="s">
        <v>581</v>
      </c>
      <c r="B148" s="291" t="s">
        <v>336</v>
      </c>
      <c r="C148" s="292"/>
      <c r="D148" s="292"/>
      <c r="E148" s="293" t="s">
        <v>582</v>
      </c>
      <c r="F148" s="294"/>
      <c r="G148" s="294"/>
      <c r="H148" s="294"/>
      <c r="I148" s="294"/>
      <c r="J148" s="294"/>
      <c r="K148" s="294"/>
      <c r="L148" s="172">
        <v>63741.15</v>
      </c>
      <c r="M148" s="172">
        <v>69022.61</v>
      </c>
      <c r="N148" s="172">
        <v>95055.47</v>
      </c>
      <c r="O148" s="172">
        <v>89774.01</v>
      </c>
      <c r="P148" s="172"/>
    </row>
    <row r="149" spans="1:16" ht="9.9" customHeight="1" x14ac:dyDescent="0.3">
      <c r="A149" s="204" t="s">
        <v>583</v>
      </c>
      <c r="B149" s="291" t="s">
        <v>336</v>
      </c>
      <c r="C149" s="292"/>
      <c r="D149" s="292"/>
      <c r="E149" s="292"/>
      <c r="F149" s="293" t="s">
        <v>582</v>
      </c>
      <c r="G149" s="294"/>
      <c r="H149" s="294"/>
      <c r="I149" s="294"/>
      <c r="J149" s="294"/>
      <c r="K149" s="294"/>
      <c r="L149" s="172">
        <v>63741.15</v>
      </c>
      <c r="M149" s="172">
        <v>69022.61</v>
      </c>
      <c r="N149" s="172">
        <v>95055.47</v>
      </c>
      <c r="O149" s="172">
        <v>89774.01</v>
      </c>
      <c r="P149" s="172"/>
    </row>
    <row r="150" spans="1:16" ht="9.9" customHeight="1" x14ac:dyDescent="0.3">
      <c r="A150" s="203" t="s">
        <v>584</v>
      </c>
      <c r="B150" s="291" t="s">
        <v>336</v>
      </c>
      <c r="C150" s="292"/>
      <c r="D150" s="292"/>
      <c r="E150" s="292"/>
      <c r="F150" s="292"/>
      <c r="G150" s="295" t="s">
        <v>585</v>
      </c>
      <c r="H150" s="296"/>
      <c r="I150" s="296"/>
      <c r="J150" s="296"/>
      <c r="K150" s="296"/>
      <c r="L150" s="173">
        <v>49313.4</v>
      </c>
      <c r="M150" s="173">
        <v>54594.86</v>
      </c>
      <c r="N150" s="173">
        <v>75855.45</v>
      </c>
      <c r="O150" s="173">
        <v>70573.990000000005</v>
      </c>
      <c r="P150" s="173"/>
    </row>
    <row r="151" spans="1:16" ht="9.9" customHeight="1" x14ac:dyDescent="0.3">
      <c r="A151" s="203" t="s">
        <v>586</v>
      </c>
      <c r="B151" s="291" t="s">
        <v>336</v>
      </c>
      <c r="C151" s="292"/>
      <c r="D151" s="292"/>
      <c r="E151" s="292"/>
      <c r="F151" s="292"/>
      <c r="G151" s="295" t="s">
        <v>587</v>
      </c>
      <c r="H151" s="296"/>
      <c r="I151" s="296"/>
      <c r="J151" s="296"/>
      <c r="K151" s="296"/>
      <c r="L151" s="173">
        <v>12842.44</v>
      </c>
      <c r="M151" s="173">
        <v>12842.44</v>
      </c>
      <c r="N151" s="173">
        <v>17094.810000000001</v>
      </c>
      <c r="O151" s="173">
        <v>17094.810000000001</v>
      </c>
      <c r="P151" s="173"/>
    </row>
    <row r="152" spans="1:16" ht="9.9" customHeight="1" x14ac:dyDescent="0.3">
      <c r="A152" s="203" t="s">
        <v>588</v>
      </c>
      <c r="B152" s="291" t="s">
        <v>336</v>
      </c>
      <c r="C152" s="292"/>
      <c r="D152" s="292"/>
      <c r="E152" s="292"/>
      <c r="F152" s="292"/>
      <c r="G152" s="295" t="s">
        <v>589</v>
      </c>
      <c r="H152" s="296"/>
      <c r="I152" s="296"/>
      <c r="J152" s="296"/>
      <c r="K152" s="296"/>
      <c r="L152" s="173">
        <v>1585.31</v>
      </c>
      <c r="M152" s="173">
        <v>1585.31</v>
      </c>
      <c r="N152" s="173">
        <v>2105.21</v>
      </c>
      <c r="O152" s="173">
        <v>2105.21</v>
      </c>
      <c r="P152" s="173"/>
    </row>
    <row r="153" spans="1:16" ht="9.9" customHeight="1" x14ac:dyDescent="0.3">
      <c r="A153" s="116" t="s">
        <v>336</v>
      </c>
      <c r="B153" s="291" t="s">
        <v>336</v>
      </c>
      <c r="C153" s="292"/>
      <c r="D153" s="292"/>
      <c r="E153" s="292"/>
      <c r="F153" s="292"/>
      <c r="G153" s="117" t="s">
        <v>336</v>
      </c>
      <c r="H153" s="118"/>
      <c r="I153" s="118"/>
      <c r="J153" s="118"/>
      <c r="K153" s="118"/>
      <c r="L153" s="174"/>
      <c r="M153" s="174"/>
      <c r="N153" s="174"/>
      <c r="O153" s="174"/>
      <c r="P153" s="174"/>
    </row>
    <row r="154" spans="1:16" ht="9.9" customHeight="1" x14ac:dyDescent="0.3">
      <c r="A154" s="204" t="s">
        <v>592</v>
      </c>
      <c r="B154" s="291" t="s">
        <v>336</v>
      </c>
      <c r="C154" s="292"/>
      <c r="D154" s="292"/>
      <c r="E154" s="293" t="s">
        <v>593</v>
      </c>
      <c r="F154" s="294"/>
      <c r="G154" s="294"/>
      <c r="H154" s="294"/>
      <c r="I154" s="294"/>
      <c r="J154" s="294"/>
      <c r="K154" s="294"/>
      <c r="L154" s="172">
        <v>188558.03</v>
      </c>
      <c r="M154" s="172">
        <v>25262.42</v>
      </c>
      <c r="N154" s="172">
        <v>32330.15</v>
      </c>
      <c r="O154" s="172">
        <v>195625.76</v>
      </c>
      <c r="P154" s="172"/>
    </row>
    <row r="155" spans="1:16" ht="9.9" customHeight="1" x14ac:dyDescent="0.3">
      <c r="A155" s="204" t="s">
        <v>594</v>
      </c>
      <c r="B155" s="291" t="s">
        <v>336</v>
      </c>
      <c r="C155" s="292"/>
      <c r="D155" s="292"/>
      <c r="E155" s="292"/>
      <c r="F155" s="293" t="s">
        <v>593</v>
      </c>
      <c r="G155" s="294"/>
      <c r="H155" s="294"/>
      <c r="I155" s="294"/>
      <c r="J155" s="294"/>
      <c r="K155" s="294"/>
      <c r="L155" s="172">
        <v>27966.6</v>
      </c>
      <c r="M155" s="172">
        <v>25262.42</v>
      </c>
      <c r="N155" s="172">
        <v>32330.15</v>
      </c>
      <c r="O155" s="172">
        <v>35034.33</v>
      </c>
      <c r="P155" s="172"/>
    </row>
    <row r="156" spans="1:16" ht="9.9" customHeight="1" x14ac:dyDescent="0.3">
      <c r="A156" s="203" t="s">
        <v>595</v>
      </c>
      <c r="B156" s="291" t="s">
        <v>336</v>
      </c>
      <c r="C156" s="292"/>
      <c r="D156" s="292"/>
      <c r="E156" s="292"/>
      <c r="F156" s="292"/>
      <c r="G156" s="295" t="s">
        <v>596</v>
      </c>
      <c r="H156" s="296"/>
      <c r="I156" s="296"/>
      <c r="J156" s="296"/>
      <c r="K156" s="296"/>
      <c r="L156" s="173">
        <v>10262.26</v>
      </c>
      <c r="M156" s="173">
        <v>10262.26</v>
      </c>
      <c r="N156" s="173">
        <v>15353.71</v>
      </c>
      <c r="O156" s="173">
        <v>15353.71</v>
      </c>
      <c r="P156" s="173"/>
    </row>
    <row r="157" spans="1:16" ht="9.9" customHeight="1" x14ac:dyDescent="0.3">
      <c r="A157" s="203" t="s">
        <v>597</v>
      </c>
      <c r="B157" s="291" t="s">
        <v>336</v>
      </c>
      <c r="C157" s="292"/>
      <c r="D157" s="292"/>
      <c r="E157" s="292"/>
      <c r="F157" s="292"/>
      <c r="G157" s="295" t="s">
        <v>598</v>
      </c>
      <c r="H157" s="296"/>
      <c r="I157" s="296"/>
      <c r="J157" s="296"/>
      <c r="K157" s="296"/>
      <c r="L157" s="173">
        <v>936.51</v>
      </c>
      <c r="M157" s="173">
        <v>969.8</v>
      </c>
      <c r="N157" s="173">
        <v>953.19</v>
      </c>
      <c r="O157" s="173">
        <v>919.9</v>
      </c>
      <c r="P157" s="173"/>
    </row>
    <row r="158" spans="1:16" ht="9.9" customHeight="1" x14ac:dyDescent="0.3">
      <c r="A158" s="203" t="s">
        <v>599</v>
      </c>
      <c r="B158" s="291" t="s">
        <v>336</v>
      </c>
      <c r="C158" s="292"/>
      <c r="D158" s="292"/>
      <c r="E158" s="292"/>
      <c r="F158" s="292"/>
      <c r="G158" s="295" t="s">
        <v>600</v>
      </c>
      <c r="H158" s="296"/>
      <c r="I158" s="296"/>
      <c r="J158" s="296"/>
      <c r="K158" s="296"/>
      <c r="L158" s="173">
        <v>6692.52</v>
      </c>
      <c r="M158" s="173">
        <v>3955.04</v>
      </c>
      <c r="N158" s="173">
        <v>4679.45</v>
      </c>
      <c r="O158" s="173">
        <v>7416.93</v>
      </c>
      <c r="P158" s="173"/>
    </row>
    <row r="159" spans="1:16" ht="9.9" customHeight="1" x14ac:dyDescent="0.3">
      <c r="A159" s="203" t="s">
        <v>601</v>
      </c>
      <c r="B159" s="291" t="s">
        <v>336</v>
      </c>
      <c r="C159" s="292"/>
      <c r="D159" s="292"/>
      <c r="E159" s="292"/>
      <c r="F159" s="292"/>
      <c r="G159" s="295" t="s">
        <v>602</v>
      </c>
      <c r="H159" s="296"/>
      <c r="I159" s="296"/>
      <c r="J159" s="296"/>
      <c r="K159" s="296"/>
      <c r="L159" s="173">
        <v>7634.51</v>
      </c>
      <c r="M159" s="173">
        <v>7634.51</v>
      </c>
      <c r="N159" s="173">
        <v>8644.76</v>
      </c>
      <c r="O159" s="173">
        <v>8644.76</v>
      </c>
      <c r="P159" s="173"/>
    </row>
    <row r="160" spans="1:16" ht="9.9" customHeight="1" x14ac:dyDescent="0.3">
      <c r="A160" s="203" t="s">
        <v>603</v>
      </c>
      <c r="B160" s="291" t="s">
        <v>336</v>
      </c>
      <c r="C160" s="292"/>
      <c r="D160" s="292"/>
      <c r="E160" s="292"/>
      <c r="F160" s="292"/>
      <c r="G160" s="295" t="s">
        <v>604</v>
      </c>
      <c r="H160" s="296"/>
      <c r="I160" s="296"/>
      <c r="J160" s="296"/>
      <c r="K160" s="296"/>
      <c r="L160" s="173">
        <v>2224.8200000000002</v>
      </c>
      <c r="M160" s="173">
        <v>2224.8200000000002</v>
      </c>
      <c r="N160" s="173">
        <v>2156.61</v>
      </c>
      <c r="O160" s="173">
        <v>2156.61</v>
      </c>
      <c r="P160" s="173"/>
    </row>
    <row r="161" spans="1:16" ht="9.9" customHeight="1" x14ac:dyDescent="0.3">
      <c r="A161" s="203" t="s">
        <v>607</v>
      </c>
      <c r="B161" s="291" t="s">
        <v>336</v>
      </c>
      <c r="C161" s="292"/>
      <c r="D161" s="292"/>
      <c r="E161" s="292"/>
      <c r="F161" s="292"/>
      <c r="G161" s="295" t="s">
        <v>608</v>
      </c>
      <c r="H161" s="296"/>
      <c r="I161" s="296"/>
      <c r="J161" s="296"/>
      <c r="K161" s="296"/>
      <c r="L161" s="173">
        <v>215.98</v>
      </c>
      <c r="M161" s="173">
        <v>215.99</v>
      </c>
      <c r="N161" s="173">
        <v>542.42999999999995</v>
      </c>
      <c r="O161" s="173">
        <v>542.41999999999996</v>
      </c>
      <c r="P161" s="173"/>
    </row>
    <row r="162" spans="1:16" ht="9.9" customHeight="1" x14ac:dyDescent="0.3">
      <c r="A162" s="116" t="s">
        <v>336</v>
      </c>
      <c r="B162" s="291" t="s">
        <v>336</v>
      </c>
      <c r="C162" s="292"/>
      <c r="D162" s="292"/>
      <c r="E162" s="292"/>
      <c r="F162" s="292"/>
      <c r="G162" s="117" t="s">
        <v>336</v>
      </c>
      <c r="H162" s="118"/>
      <c r="I162" s="118"/>
      <c r="J162" s="118"/>
      <c r="K162" s="118"/>
      <c r="L162" s="174"/>
      <c r="M162" s="174"/>
      <c r="N162" s="174"/>
      <c r="O162" s="174"/>
      <c r="P162" s="174"/>
    </row>
    <row r="163" spans="1:16" ht="9.9" customHeight="1" x14ac:dyDescent="0.3">
      <c r="A163" s="204" t="s">
        <v>609</v>
      </c>
      <c r="B163" s="291" t="s">
        <v>336</v>
      </c>
      <c r="C163" s="292"/>
      <c r="D163" s="292"/>
      <c r="E163" s="292"/>
      <c r="F163" s="293" t="s">
        <v>610</v>
      </c>
      <c r="G163" s="294"/>
      <c r="H163" s="294"/>
      <c r="I163" s="294"/>
      <c r="J163" s="294"/>
      <c r="K163" s="294"/>
      <c r="L163" s="172">
        <v>160591.43</v>
      </c>
      <c r="M163" s="172">
        <v>0</v>
      </c>
      <c r="N163" s="172">
        <v>0</v>
      </c>
      <c r="O163" s="172">
        <v>160591.43</v>
      </c>
      <c r="P163" s="172"/>
    </row>
    <row r="164" spans="1:16" ht="9.9" customHeight="1" x14ac:dyDescent="0.3">
      <c r="A164" s="203" t="s">
        <v>611</v>
      </c>
      <c r="B164" s="291" t="s">
        <v>336</v>
      </c>
      <c r="C164" s="292"/>
      <c r="D164" s="292"/>
      <c r="E164" s="292"/>
      <c r="F164" s="292"/>
      <c r="G164" s="295" t="s">
        <v>612</v>
      </c>
      <c r="H164" s="296"/>
      <c r="I164" s="296"/>
      <c r="J164" s="296"/>
      <c r="K164" s="296"/>
      <c r="L164" s="173">
        <v>145306.23999999999</v>
      </c>
      <c r="M164" s="173">
        <v>0</v>
      </c>
      <c r="N164" s="173">
        <v>0</v>
      </c>
      <c r="O164" s="173">
        <v>145306.23999999999</v>
      </c>
      <c r="P164" s="173"/>
    </row>
    <row r="165" spans="1:16" ht="9.9" customHeight="1" x14ac:dyDescent="0.3">
      <c r="A165" s="203" t="s">
        <v>613</v>
      </c>
      <c r="B165" s="291" t="s">
        <v>336</v>
      </c>
      <c r="C165" s="292"/>
      <c r="D165" s="292"/>
      <c r="E165" s="292"/>
      <c r="F165" s="292"/>
      <c r="G165" s="295" t="s">
        <v>614</v>
      </c>
      <c r="H165" s="296"/>
      <c r="I165" s="296"/>
      <c r="J165" s="296"/>
      <c r="K165" s="296"/>
      <c r="L165" s="173">
        <v>15285.19</v>
      </c>
      <c r="M165" s="173">
        <v>0</v>
      </c>
      <c r="N165" s="173">
        <v>0</v>
      </c>
      <c r="O165" s="173">
        <v>15285.19</v>
      </c>
      <c r="P165" s="173"/>
    </row>
    <row r="166" spans="1:16" ht="9.9" customHeight="1" x14ac:dyDescent="0.3">
      <c r="A166" s="116" t="s">
        <v>336</v>
      </c>
      <c r="B166" s="291" t="s">
        <v>336</v>
      </c>
      <c r="C166" s="292"/>
      <c r="D166" s="292"/>
      <c r="E166" s="292"/>
      <c r="F166" s="292"/>
      <c r="G166" s="117" t="s">
        <v>336</v>
      </c>
      <c r="H166" s="118"/>
      <c r="I166" s="118"/>
      <c r="J166" s="118"/>
      <c r="K166" s="118"/>
      <c r="L166" s="174"/>
      <c r="M166" s="174"/>
      <c r="N166" s="174"/>
      <c r="O166" s="174"/>
      <c r="P166" s="174"/>
    </row>
    <row r="167" spans="1:16" ht="9.9" customHeight="1" x14ac:dyDescent="0.3">
      <c r="A167" s="204" t="s">
        <v>615</v>
      </c>
      <c r="B167" s="291" t="s">
        <v>336</v>
      </c>
      <c r="C167" s="292"/>
      <c r="D167" s="292"/>
      <c r="E167" s="293" t="s">
        <v>616</v>
      </c>
      <c r="F167" s="294"/>
      <c r="G167" s="294"/>
      <c r="H167" s="294"/>
      <c r="I167" s="294"/>
      <c r="J167" s="294"/>
      <c r="K167" s="294"/>
      <c r="L167" s="172">
        <v>99526.16</v>
      </c>
      <c r="M167" s="172">
        <v>207071.72</v>
      </c>
      <c r="N167" s="172">
        <v>255871.58</v>
      </c>
      <c r="O167" s="172">
        <v>148326.01999999999</v>
      </c>
      <c r="P167" s="172"/>
    </row>
    <row r="168" spans="1:16" ht="9.9" customHeight="1" x14ac:dyDescent="0.3">
      <c r="A168" s="204" t="s">
        <v>617</v>
      </c>
      <c r="B168" s="291" t="s">
        <v>336</v>
      </c>
      <c r="C168" s="292"/>
      <c r="D168" s="292"/>
      <c r="E168" s="292"/>
      <c r="F168" s="293" t="s">
        <v>616</v>
      </c>
      <c r="G168" s="294"/>
      <c r="H168" s="294"/>
      <c r="I168" s="294"/>
      <c r="J168" s="294"/>
      <c r="K168" s="294"/>
      <c r="L168" s="172">
        <v>99526.16</v>
      </c>
      <c r="M168" s="172">
        <v>207071.72</v>
      </c>
      <c r="N168" s="172">
        <v>255871.58</v>
      </c>
      <c r="O168" s="172">
        <v>148326.01999999999</v>
      </c>
      <c r="P168" s="172"/>
    </row>
    <row r="169" spans="1:16" ht="9.9" customHeight="1" x14ac:dyDescent="0.3">
      <c r="A169" s="203" t="s">
        <v>618</v>
      </c>
      <c r="B169" s="291" t="s">
        <v>336</v>
      </c>
      <c r="C169" s="292"/>
      <c r="D169" s="292"/>
      <c r="E169" s="292"/>
      <c r="F169" s="292"/>
      <c r="G169" s="295" t="s">
        <v>619</v>
      </c>
      <c r="H169" s="296"/>
      <c r="I169" s="296"/>
      <c r="J169" s="296"/>
      <c r="K169" s="296"/>
      <c r="L169" s="173">
        <v>99526.16</v>
      </c>
      <c r="M169" s="173">
        <v>207071.72</v>
      </c>
      <c r="N169" s="173">
        <v>255871.58</v>
      </c>
      <c r="O169" s="173">
        <v>148326.01999999999</v>
      </c>
      <c r="P169" s="173"/>
    </row>
    <row r="170" spans="1:16" ht="9.9" customHeight="1" x14ac:dyDescent="0.3">
      <c r="A170" s="116" t="s">
        <v>336</v>
      </c>
      <c r="B170" s="291" t="s">
        <v>336</v>
      </c>
      <c r="C170" s="292"/>
      <c r="D170" s="292"/>
      <c r="E170" s="292"/>
      <c r="F170" s="292"/>
      <c r="G170" s="117" t="s">
        <v>336</v>
      </c>
      <c r="H170" s="118"/>
      <c r="I170" s="118"/>
      <c r="J170" s="118"/>
      <c r="K170" s="118"/>
      <c r="L170" s="174"/>
      <c r="M170" s="174"/>
      <c r="N170" s="174"/>
      <c r="O170" s="174"/>
      <c r="P170" s="174"/>
    </row>
    <row r="171" spans="1:16" ht="9.9" customHeight="1" x14ac:dyDescent="0.3">
      <c r="A171" s="204" t="s">
        <v>626</v>
      </c>
      <c r="B171" s="291" t="s">
        <v>336</v>
      </c>
      <c r="C171" s="292"/>
      <c r="D171" s="293" t="s">
        <v>627</v>
      </c>
      <c r="E171" s="294"/>
      <c r="F171" s="294"/>
      <c r="G171" s="294"/>
      <c r="H171" s="294"/>
      <c r="I171" s="294"/>
      <c r="J171" s="294"/>
      <c r="K171" s="294"/>
      <c r="L171" s="172">
        <v>8887088.7699999996</v>
      </c>
      <c r="M171" s="172">
        <v>877089.74</v>
      </c>
      <c r="N171" s="172">
        <v>805846.87</v>
      </c>
      <c r="O171" s="172">
        <v>8815845.9000000004</v>
      </c>
      <c r="P171" s="172"/>
    </row>
    <row r="172" spans="1:16" ht="9.9" customHeight="1" x14ac:dyDescent="0.3">
      <c r="A172" s="204" t="s">
        <v>628</v>
      </c>
      <c r="B172" s="291" t="s">
        <v>336</v>
      </c>
      <c r="C172" s="292"/>
      <c r="D172" s="292"/>
      <c r="E172" s="293" t="s">
        <v>627</v>
      </c>
      <c r="F172" s="294"/>
      <c r="G172" s="294"/>
      <c r="H172" s="294"/>
      <c r="I172" s="294"/>
      <c r="J172" s="294"/>
      <c r="K172" s="294"/>
      <c r="L172" s="172">
        <v>8887088.7699999996</v>
      </c>
      <c r="M172" s="172">
        <v>877089.74</v>
      </c>
      <c r="N172" s="172">
        <v>805846.87</v>
      </c>
      <c r="O172" s="172">
        <v>8815845.9000000004</v>
      </c>
      <c r="P172" s="172"/>
    </row>
    <row r="173" spans="1:16" ht="9.9" customHeight="1" x14ac:dyDescent="0.3">
      <c r="A173" s="204" t="s">
        <v>629</v>
      </c>
      <c r="B173" s="291" t="s">
        <v>336</v>
      </c>
      <c r="C173" s="292"/>
      <c r="D173" s="292"/>
      <c r="E173" s="292"/>
      <c r="F173" s="293" t="s">
        <v>627</v>
      </c>
      <c r="G173" s="294"/>
      <c r="H173" s="294"/>
      <c r="I173" s="294"/>
      <c r="J173" s="294"/>
      <c r="K173" s="294"/>
      <c r="L173" s="172">
        <v>8887088.7699999996</v>
      </c>
      <c r="M173" s="172">
        <v>877089.74</v>
      </c>
      <c r="N173" s="172">
        <v>805846.87</v>
      </c>
      <c r="O173" s="172">
        <v>8815845.9000000004</v>
      </c>
      <c r="P173" s="172"/>
    </row>
    <row r="174" spans="1:16" ht="9.9" customHeight="1" x14ac:dyDescent="0.3">
      <c r="A174" s="203" t="s">
        <v>630</v>
      </c>
      <c r="B174" s="291" t="s">
        <v>336</v>
      </c>
      <c r="C174" s="292"/>
      <c r="D174" s="292"/>
      <c r="E174" s="292"/>
      <c r="F174" s="292"/>
      <c r="G174" s="295" t="s">
        <v>631</v>
      </c>
      <c r="H174" s="296"/>
      <c r="I174" s="296"/>
      <c r="J174" s="296"/>
      <c r="K174" s="296"/>
      <c r="L174" s="173">
        <v>8887088.7699999996</v>
      </c>
      <c r="M174" s="173">
        <v>877089.74</v>
      </c>
      <c r="N174" s="173">
        <v>805846.87</v>
      </c>
      <c r="O174" s="173">
        <v>8815845.9000000004</v>
      </c>
      <c r="P174" s="173"/>
    </row>
    <row r="175" spans="1:16" ht="9.9" customHeight="1" x14ac:dyDescent="0.3">
      <c r="A175" s="204" t="s">
        <v>336</v>
      </c>
      <c r="B175" s="291" t="s">
        <v>336</v>
      </c>
      <c r="C175" s="292"/>
      <c r="D175" s="120" t="s">
        <v>336</v>
      </c>
      <c r="E175" s="121"/>
      <c r="F175" s="121"/>
      <c r="G175" s="121"/>
      <c r="H175" s="121"/>
      <c r="I175" s="121"/>
      <c r="J175" s="121"/>
      <c r="K175" s="121"/>
      <c r="L175" s="175"/>
      <c r="M175" s="175"/>
      <c r="N175" s="175"/>
      <c r="O175" s="175"/>
      <c r="P175" s="175"/>
    </row>
    <row r="176" spans="1:16" ht="9.9" customHeight="1" x14ac:dyDescent="0.3">
      <c r="A176" s="204" t="s">
        <v>632</v>
      </c>
      <c r="B176" s="202" t="s">
        <v>336</v>
      </c>
      <c r="C176" s="293" t="s">
        <v>633</v>
      </c>
      <c r="D176" s="294"/>
      <c r="E176" s="294"/>
      <c r="F176" s="294"/>
      <c r="G176" s="294"/>
      <c r="H176" s="294"/>
      <c r="I176" s="294"/>
      <c r="J176" s="294"/>
      <c r="K176" s="294"/>
      <c r="L176" s="172">
        <v>13461572.119999999</v>
      </c>
      <c r="M176" s="172">
        <v>140813.69</v>
      </c>
      <c r="N176" s="172">
        <v>490.09</v>
      </c>
      <c r="O176" s="172">
        <v>13321248.52</v>
      </c>
      <c r="P176" s="172"/>
    </row>
    <row r="177" spans="1:16" ht="9.9" customHeight="1" x14ac:dyDescent="0.3">
      <c r="A177" s="204" t="s">
        <v>634</v>
      </c>
      <c r="B177" s="291" t="s">
        <v>336</v>
      </c>
      <c r="C177" s="292"/>
      <c r="D177" s="293" t="s">
        <v>635</v>
      </c>
      <c r="E177" s="294"/>
      <c r="F177" s="294"/>
      <c r="G177" s="294"/>
      <c r="H177" s="294"/>
      <c r="I177" s="294"/>
      <c r="J177" s="294"/>
      <c r="K177" s="294"/>
      <c r="L177" s="172">
        <v>3807017.43</v>
      </c>
      <c r="M177" s="172">
        <v>140813.69</v>
      </c>
      <c r="N177" s="172">
        <v>490.09</v>
      </c>
      <c r="O177" s="172">
        <v>3666693.83</v>
      </c>
      <c r="P177" s="172"/>
    </row>
    <row r="178" spans="1:16" ht="9.9" customHeight="1" x14ac:dyDescent="0.3">
      <c r="A178" s="204" t="s">
        <v>636</v>
      </c>
      <c r="B178" s="291" t="s">
        <v>336</v>
      </c>
      <c r="C178" s="292"/>
      <c r="D178" s="292"/>
      <c r="E178" s="293" t="s">
        <v>637</v>
      </c>
      <c r="F178" s="294"/>
      <c r="G178" s="294"/>
      <c r="H178" s="294"/>
      <c r="I178" s="294"/>
      <c r="J178" s="294"/>
      <c r="K178" s="294"/>
      <c r="L178" s="172">
        <v>3210087.96</v>
      </c>
      <c r="M178" s="172">
        <v>116237.79</v>
      </c>
      <c r="N178" s="172">
        <v>0</v>
      </c>
      <c r="O178" s="172">
        <v>3093850.17</v>
      </c>
      <c r="P178" s="172"/>
    </row>
    <row r="179" spans="1:16" ht="9.9" customHeight="1" x14ac:dyDescent="0.3">
      <c r="A179" s="204" t="s">
        <v>638</v>
      </c>
      <c r="B179" s="291" t="s">
        <v>336</v>
      </c>
      <c r="C179" s="292"/>
      <c r="D179" s="292"/>
      <c r="E179" s="292"/>
      <c r="F179" s="293" t="s">
        <v>637</v>
      </c>
      <c r="G179" s="294"/>
      <c r="H179" s="294"/>
      <c r="I179" s="294"/>
      <c r="J179" s="294"/>
      <c r="K179" s="294"/>
      <c r="L179" s="172">
        <v>3210087.96</v>
      </c>
      <c r="M179" s="172">
        <v>116237.79</v>
      </c>
      <c r="N179" s="172">
        <v>0</v>
      </c>
      <c r="O179" s="172">
        <v>3093850.17</v>
      </c>
      <c r="P179" s="172"/>
    </row>
    <row r="180" spans="1:16" ht="9.9" customHeight="1" x14ac:dyDescent="0.3">
      <c r="A180" s="203" t="s">
        <v>639</v>
      </c>
      <c r="B180" s="291" t="s">
        <v>336</v>
      </c>
      <c r="C180" s="292"/>
      <c r="D180" s="292"/>
      <c r="E180" s="292"/>
      <c r="F180" s="292"/>
      <c r="G180" s="295" t="s">
        <v>640</v>
      </c>
      <c r="H180" s="296"/>
      <c r="I180" s="296"/>
      <c r="J180" s="296"/>
      <c r="K180" s="296"/>
      <c r="L180" s="173">
        <v>2296825.08</v>
      </c>
      <c r="M180" s="173">
        <v>111792.18</v>
      </c>
      <c r="N180" s="173">
        <v>0</v>
      </c>
      <c r="O180" s="173">
        <v>2185032.9</v>
      </c>
      <c r="P180" s="173"/>
    </row>
    <row r="181" spans="1:16" ht="9.9" customHeight="1" x14ac:dyDescent="0.3">
      <c r="A181" s="203" t="s">
        <v>1047</v>
      </c>
      <c r="B181" s="291" t="s">
        <v>336</v>
      </c>
      <c r="C181" s="292"/>
      <c r="D181" s="292"/>
      <c r="E181" s="292"/>
      <c r="F181" s="292"/>
      <c r="G181" s="295" t="s">
        <v>1048</v>
      </c>
      <c r="H181" s="296"/>
      <c r="I181" s="296"/>
      <c r="J181" s="296"/>
      <c r="K181" s="296"/>
      <c r="L181" s="173">
        <v>583.44000000000005</v>
      </c>
      <c r="M181" s="173">
        <v>347.82</v>
      </c>
      <c r="N181" s="173">
        <v>0</v>
      </c>
      <c r="O181" s="173">
        <v>235.62</v>
      </c>
      <c r="P181" s="173"/>
    </row>
    <row r="182" spans="1:16" ht="9.9" customHeight="1" x14ac:dyDescent="0.3">
      <c r="A182" s="203" t="s">
        <v>641</v>
      </c>
      <c r="B182" s="291" t="s">
        <v>336</v>
      </c>
      <c r="C182" s="292"/>
      <c r="D182" s="292"/>
      <c r="E182" s="292"/>
      <c r="F182" s="292"/>
      <c r="G182" s="295" t="s">
        <v>642</v>
      </c>
      <c r="H182" s="296"/>
      <c r="I182" s="296"/>
      <c r="J182" s="296"/>
      <c r="K182" s="296"/>
      <c r="L182" s="173">
        <v>133139.84</v>
      </c>
      <c r="M182" s="173">
        <v>2982.18</v>
      </c>
      <c r="N182" s="173">
        <v>0</v>
      </c>
      <c r="O182" s="173">
        <v>130157.66</v>
      </c>
      <c r="P182" s="173"/>
    </row>
    <row r="183" spans="1:16" ht="9.9" customHeight="1" x14ac:dyDescent="0.3">
      <c r="A183" s="203" t="s">
        <v>643</v>
      </c>
      <c r="B183" s="291" t="s">
        <v>336</v>
      </c>
      <c r="C183" s="292"/>
      <c r="D183" s="292"/>
      <c r="E183" s="292"/>
      <c r="F183" s="292"/>
      <c r="G183" s="295" t="s">
        <v>644</v>
      </c>
      <c r="H183" s="296"/>
      <c r="I183" s="296"/>
      <c r="J183" s="296"/>
      <c r="K183" s="296"/>
      <c r="L183" s="173">
        <v>56463.66</v>
      </c>
      <c r="M183" s="173">
        <v>1115.6099999999999</v>
      </c>
      <c r="N183" s="173">
        <v>0</v>
      </c>
      <c r="O183" s="173">
        <v>55348.05</v>
      </c>
      <c r="P183" s="173"/>
    </row>
    <row r="184" spans="1:16" ht="9.9" customHeight="1" x14ac:dyDescent="0.3">
      <c r="A184" s="203" t="s">
        <v>645</v>
      </c>
      <c r="B184" s="291" t="s">
        <v>336</v>
      </c>
      <c r="C184" s="292"/>
      <c r="D184" s="292"/>
      <c r="E184" s="292"/>
      <c r="F184" s="292"/>
      <c r="G184" s="295" t="s">
        <v>646</v>
      </c>
      <c r="H184" s="296"/>
      <c r="I184" s="296"/>
      <c r="J184" s="296"/>
      <c r="K184" s="296"/>
      <c r="L184" s="173">
        <v>363075.94</v>
      </c>
      <c r="M184" s="173">
        <v>0</v>
      </c>
      <c r="N184" s="173">
        <v>0</v>
      </c>
      <c r="O184" s="173">
        <v>363075.94</v>
      </c>
      <c r="P184" s="173"/>
    </row>
    <row r="185" spans="1:16" ht="9.9" customHeight="1" x14ac:dyDescent="0.3">
      <c r="A185" s="203" t="s">
        <v>647</v>
      </c>
      <c r="B185" s="291" t="s">
        <v>336</v>
      </c>
      <c r="C185" s="292"/>
      <c r="D185" s="292"/>
      <c r="E185" s="292"/>
      <c r="F185" s="292"/>
      <c r="G185" s="295" t="s">
        <v>648</v>
      </c>
      <c r="H185" s="296"/>
      <c r="I185" s="296"/>
      <c r="J185" s="296"/>
      <c r="K185" s="296"/>
      <c r="L185" s="173">
        <v>360000</v>
      </c>
      <c r="M185" s="173">
        <v>0</v>
      </c>
      <c r="N185" s="173">
        <v>0</v>
      </c>
      <c r="O185" s="173">
        <v>360000</v>
      </c>
      <c r="P185" s="173"/>
    </row>
    <row r="186" spans="1:16" ht="9.9" customHeight="1" x14ac:dyDescent="0.3">
      <c r="A186" s="116" t="s">
        <v>336</v>
      </c>
      <c r="B186" s="291" t="s">
        <v>336</v>
      </c>
      <c r="C186" s="292"/>
      <c r="D186" s="292"/>
      <c r="E186" s="292"/>
      <c r="F186" s="292"/>
      <c r="G186" s="117" t="s">
        <v>336</v>
      </c>
      <c r="H186" s="118"/>
      <c r="I186" s="118"/>
      <c r="J186" s="118"/>
      <c r="K186" s="118"/>
      <c r="L186" s="174"/>
      <c r="M186" s="174"/>
      <c r="N186" s="174"/>
      <c r="O186" s="174"/>
      <c r="P186" s="174"/>
    </row>
    <row r="187" spans="1:16" ht="9.9" customHeight="1" x14ac:dyDescent="0.3">
      <c r="A187" s="204" t="s">
        <v>649</v>
      </c>
      <c r="B187" s="291" t="s">
        <v>336</v>
      </c>
      <c r="C187" s="292"/>
      <c r="D187" s="292"/>
      <c r="E187" s="293" t="s">
        <v>650</v>
      </c>
      <c r="F187" s="294"/>
      <c r="G187" s="294"/>
      <c r="H187" s="294"/>
      <c r="I187" s="294"/>
      <c r="J187" s="294"/>
      <c r="K187" s="294"/>
      <c r="L187" s="172">
        <v>498913.96</v>
      </c>
      <c r="M187" s="172">
        <v>24575.9</v>
      </c>
      <c r="N187" s="172">
        <v>0</v>
      </c>
      <c r="O187" s="172">
        <v>474338.06</v>
      </c>
      <c r="P187" s="172"/>
    </row>
    <row r="188" spans="1:16" ht="9.9" customHeight="1" x14ac:dyDescent="0.3">
      <c r="A188" s="204" t="s">
        <v>651</v>
      </c>
      <c r="B188" s="291" t="s">
        <v>336</v>
      </c>
      <c r="C188" s="292"/>
      <c r="D188" s="292"/>
      <c r="E188" s="292"/>
      <c r="F188" s="293" t="s">
        <v>650</v>
      </c>
      <c r="G188" s="294"/>
      <c r="H188" s="294"/>
      <c r="I188" s="294"/>
      <c r="J188" s="294"/>
      <c r="K188" s="294"/>
      <c r="L188" s="172">
        <v>498913.96</v>
      </c>
      <c r="M188" s="172">
        <v>24575.9</v>
      </c>
      <c r="N188" s="172">
        <v>0</v>
      </c>
      <c r="O188" s="172">
        <v>474338.06</v>
      </c>
      <c r="P188" s="172"/>
    </row>
    <row r="189" spans="1:16" ht="9.9" customHeight="1" x14ac:dyDescent="0.3">
      <c r="A189" s="203" t="s">
        <v>652</v>
      </c>
      <c r="B189" s="291" t="s">
        <v>336</v>
      </c>
      <c r="C189" s="292"/>
      <c r="D189" s="292"/>
      <c r="E189" s="292"/>
      <c r="F189" s="292"/>
      <c r="G189" s="295" t="s">
        <v>653</v>
      </c>
      <c r="H189" s="296"/>
      <c r="I189" s="296"/>
      <c r="J189" s="296"/>
      <c r="K189" s="296"/>
      <c r="L189" s="173">
        <v>498913.96</v>
      </c>
      <c r="M189" s="173">
        <v>24575.9</v>
      </c>
      <c r="N189" s="173">
        <v>0</v>
      </c>
      <c r="O189" s="173">
        <v>474338.06</v>
      </c>
      <c r="P189" s="173"/>
    </row>
    <row r="190" spans="1:16" ht="9.9" customHeight="1" x14ac:dyDescent="0.3">
      <c r="A190" s="116" t="s">
        <v>336</v>
      </c>
      <c r="B190" s="291" t="s">
        <v>336</v>
      </c>
      <c r="C190" s="292"/>
      <c r="D190" s="292"/>
      <c r="E190" s="292"/>
      <c r="F190" s="292"/>
      <c r="G190" s="117" t="s">
        <v>336</v>
      </c>
      <c r="H190" s="118"/>
      <c r="I190" s="118"/>
      <c r="J190" s="118"/>
      <c r="K190" s="118"/>
      <c r="L190" s="174"/>
      <c r="M190" s="174"/>
      <c r="N190" s="174"/>
      <c r="O190" s="174"/>
      <c r="P190" s="174"/>
    </row>
    <row r="191" spans="1:16" ht="9.9" customHeight="1" x14ac:dyDescent="0.3">
      <c r="A191" s="204" t="s">
        <v>654</v>
      </c>
      <c r="B191" s="291" t="s">
        <v>336</v>
      </c>
      <c r="C191" s="292"/>
      <c r="D191" s="292"/>
      <c r="E191" s="293" t="s">
        <v>655</v>
      </c>
      <c r="F191" s="294"/>
      <c r="G191" s="294"/>
      <c r="H191" s="294"/>
      <c r="I191" s="294"/>
      <c r="J191" s="294"/>
      <c r="K191" s="294"/>
      <c r="L191" s="172">
        <v>98015.51</v>
      </c>
      <c r="M191" s="172">
        <v>0</v>
      </c>
      <c r="N191" s="172">
        <v>490.09</v>
      </c>
      <c r="O191" s="172">
        <v>98505.600000000006</v>
      </c>
      <c r="P191" s="172"/>
    </row>
    <row r="192" spans="1:16" ht="9.9" customHeight="1" x14ac:dyDescent="0.3">
      <c r="A192" s="204" t="s">
        <v>656</v>
      </c>
      <c r="B192" s="291" t="s">
        <v>336</v>
      </c>
      <c r="C192" s="292"/>
      <c r="D192" s="292"/>
      <c r="E192" s="292"/>
      <c r="F192" s="293" t="s">
        <v>655</v>
      </c>
      <c r="G192" s="294"/>
      <c r="H192" s="294"/>
      <c r="I192" s="294"/>
      <c r="J192" s="294"/>
      <c r="K192" s="294"/>
      <c r="L192" s="172">
        <v>98015.51</v>
      </c>
      <c r="M192" s="172">
        <v>0</v>
      </c>
      <c r="N192" s="172">
        <v>490.09</v>
      </c>
      <c r="O192" s="172">
        <v>98505.600000000006</v>
      </c>
      <c r="P192" s="172"/>
    </row>
    <row r="193" spans="1:16" ht="9.9" customHeight="1" x14ac:dyDescent="0.3">
      <c r="A193" s="203" t="s">
        <v>657</v>
      </c>
      <c r="B193" s="291" t="s">
        <v>336</v>
      </c>
      <c r="C193" s="292"/>
      <c r="D193" s="292"/>
      <c r="E193" s="292"/>
      <c r="F193" s="292"/>
      <c r="G193" s="295" t="s">
        <v>658</v>
      </c>
      <c r="H193" s="296"/>
      <c r="I193" s="296"/>
      <c r="J193" s="296"/>
      <c r="K193" s="296"/>
      <c r="L193" s="173">
        <v>98015.51</v>
      </c>
      <c r="M193" s="173">
        <v>0</v>
      </c>
      <c r="N193" s="173">
        <v>490.09</v>
      </c>
      <c r="O193" s="173">
        <v>98505.600000000006</v>
      </c>
      <c r="P193" s="173"/>
    </row>
    <row r="194" spans="1:16" ht="9.9" customHeight="1" x14ac:dyDescent="0.3">
      <c r="A194" s="116" t="s">
        <v>336</v>
      </c>
      <c r="B194" s="291" t="s">
        <v>336</v>
      </c>
      <c r="C194" s="292"/>
      <c r="D194" s="292"/>
      <c r="E194" s="292"/>
      <c r="F194" s="292"/>
      <c r="G194" s="117" t="s">
        <v>336</v>
      </c>
      <c r="H194" s="118"/>
      <c r="I194" s="118"/>
      <c r="J194" s="118"/>
      <c r="K194" s="118"/>
      <c r="L194" s="174"/>
      <c r="M194" s="174"/>
      <c r="N194" s="174"/>
      <c r="O194" s="174"/>
      <c r="P194" s="174"/>
    </row>
    <row r="195" spans="1:16" ht="9.9" customHeight="1" x14ac:dyDescent="0.3">
      <c r="A195" s="204" t="s">
        <v>659</v>
      </c>
      <c r="B195" s="291" t="s">
        <v>336</v>
      </c>
      <c r="C195" s="292"/>
      <c r="D195" s="293" t="s">
        <v>660</v>
      </c>
      <c r="E195" s="294"/>
      <c r="F195" s="294"/>
      <c r="G195" s="294"/>
      <c r="H195" s="294"/>
      <c r="I195" s="294"/>
      <c r="J195" s="294"/>
      <c r="K195" s="294"/>
      <c r="L195" s="172">
        <v>9654554.6899999995</v>
      </c>
      <c r="M195" s="172">
        <v>0</v>
      </c>
      <c r="N195" s="172">
        <v>0</v>
      </c>
      <c r="O195" s="172">
        <v>9654554.6899999995</v>
      </c>
      <c r="P195" s="172"/>
    </row>
    <row r="196" spans="1:16" ht="9.9" customHeight="1" x14ac:dyDescent="0.3">
      <c r="A196" s="204" t="s">
        <v>661</v>
      </c>
      <c r="B196" s="291" t="s">
        <v>336</v>
      </c>
      <c r="C196" s="292"/>
      <c r="D196" s="292"/>
      <c r="E196" s="293" t="s">
        <v>660</v>
      </c>
      <c r="F196" s="294"/>
      <c r="G196" s="294"/>
      <c r="H196" s="294"/>
      <c r="I196" s="294"/>
      <c r="J196" s="294"/>
      <c r="K196" s="294"/>
      <c r="L196" s="172">
        <v>9654554.6899999995</v>
      </c>
      <c r="M196" s="172">
        <v>0</v>
      </c>
      <c r="N196" s="172">
        <v>0</v>
      </c>
      <c r="O196" s="172">
        <v>9654554.6899999995</v>
      </c>
      <c r="P196" s="172"/>
    </row>
    <row r="197" spans="1:16" ht="9.9" customHeight="1" x14ac:dyDescent="0.3">
      <c r="A197" s="204" t="s">
        <v>662</v>
      </c>
      <c r="B197" s="291" t="s">
        <v>336</v>
      </c>
      <c r="C197" s="292"/>
      <c r="D197" s="292"/>
      <c r="E197" s="292"/>
      <c r="F197" s="293" t="s">
        <v>663</v>
      </c>
      <c r="G197" s="294"/>
      <c r="H197" s="294"/>
      <c r="I197" s="294"/>
      <c r="J197" s="294"/>
      <c r="K197" s="294"/>
      <c r="L197" s="172">
        <v>9654554.6899999995</v>
      </c>
      <c r="M197" s="172">
        <v>0</v>
      </c>
      <c r="N197" s="172">
        <v>0</v>
      </c>
      <c r="O197" s="172">
        <v>9654554.6899999995</v>
      </c>
      <c r="P197" s="172"/>
    </row>
    <row r="198" spans="1:16" ht="9.9" customHeight="1" x14ac:dyDescent="0.3">
      <c r="A198" s="203" t="s">
        <v>664</v>
      </c>
      <c r="B198" s="291" t="s">
        <v>336</v>
      </c>
      <c r="C198" s="292"/>
      <c r="D198" s="292"/>
      <c r="E198" s="292"/>
      <c r="F198" s="292"/>
      <c r="G198" s="295" t="s">
        <v>432</v>
      </c>
      <c r="H198" s="296"/>
      <c r="I198" s="296"/>
      <c r="J198" s="296"/>
      <c r="K198" s="296"/>
      <c r="L198" s="173">
        <v>29585</v>
      </c>
      <c r="M198" s="173">
        <v>0</v>
      </c>
      <c r="N198" s="173">
        <v>0</v>
      </c>
      <c r="O198" s="173">
        <v>29585</v>
      </c>
      <c r="P198" s="173"/>
    </row>
    <row r="199" spans="1:16" ht="9.9" customHeight="1" x14ac:dyDescent="0.3">
      <c r="A199" s="203" t="s">
        <v>665</v>
      </c>
      <c r="B199" s="291" t="s">
        <v>336</v>
      </c>
      <c r="C199" s="292"/>
      <c r="D199" s="292"/>
      <c r="E199" s="292"/>
      <c r="F199" s="292"/>
      <c r="G199" s="295" t="s">
        <v>555</v>
      </c>
      <c r="H199" s="296"/>
      <c r="I199" s="296"/>
      <c r="J199" s="296"/>
      <c r="K199" s="296"/>
      <c r="L199" s="173">
        <v>1267564.69</v>
      </c>
      <c r="M199" s="173">
        <v>0</v>
      </c>
      <c r="N199" s="173">
        <v>0</v>
      </c>
      <c r="O199" s="173">
        <v>1267564.69</v>
      </c>
      <c r="P199" s="173"/>
    </row>
    <row r="200" spans="1:16" ht="9.9" customHeight="1" x14ac:dyDescent="0.3">
      <c r="A200" s="203" t="s">
        <v>666</v>
      </c>
      <c r="B200" s="291" t="s">
        <v>336</v>
      </c>
      <c r="C200" s="292"/>
      <c r="D200" s="292"/>
      <c r="E200" s="292"/>
      <c r="F200" s="292"/>
      <c r="G200" s="295" t="s">
        <v>557</v>
      </c>
      <c r="H200" s="296"/>
      <c r="I200" s="296"/>
      <c r="J200" s="296"/>
      <c r="K200" s="296"/>
      <c r="L200" s="173">
        <v>35000</v>
      </c>
      <c r="M200" s="173">
        <v>0</v>
      </c>
      <c r="N200" s="173">
        <v>0</v>
      </c>
      <c r="O200" s="173">
        <v>35000</v>
      </c>
      <c r="P200" s="173"/>
    </row>
    <row r="201" spans="1:16" ht="9.9" customHeight="1" x14ac:dyDescent="0.3">
      <c r="A201" s="203" t="s">
        <v>667</v>
      </c>
      <c r="B201" s="291" t="s">
        <v>336</v>
      </c>
      <c r="C201" s="292"/>
      <c r="D201" s="292"/>
      <c r="E201" s="292"/>
      <c r="F201" s="292"/>
      <c r="G201" s="295" t="s">
        <v>559</v>
      </c>
      <c r="H201" s="296"/>
      <c r="I201" s="296"/>
      <c r="J201" s="296"/>
      <c r="K201" s="296"/>
      <c r="L201" s="173">
        <v>150000</v>
      </c>
      <c r="M201" s="173">
        <v>0</v>
      </c>
      <c r="N201" s="173">
        <v>0</v>
      </c>
      <c r="O201" s="173">
        <v>150000</v>
      </c>
      <c r="P201" s="173"/>
    </row>
    <row r="202" spans="1:16" ht="9.9" customHeight="1" x14ac:dyDescent="0.3">
      <c r="A202" s="203" t="s">
        <v>668</v>
      </c>
      <c r="B202" s="291" t="s">
        <v>336</v>
      </c>
      <c r="C202" s="292"/>
      <c r="D202" s="292"/>
      <c r="E202" s="292"/>
      <c r="F202" s="292"/>
      <c r="G202" s="295" t="s">
        <v>561</v>
      </c>
      <c r="H202" s="296"/>
      <c r="I202" s="296"/>
      <c r="J202" s="296"/>
      <c r="K202" s="296"/>
      <c r="L202" s="173">
        <v>8172405</v>
      </c>
      <c r="M202" s="173">
        <v>0</v>
      </c>
      <c r="N202" s="173">
        <v>0</v>
      </c>
      <c r="O202" s="173">
        <v>8172405</v>
      </c>
      <c r="P202" s="173"/>
    </row>
    <row r="203" spans="1:16" ht="9.9" customHeight="1" x14ac:dyDescent="0.3">
      <c r="A203" s="204" t="s">
        <v>336</v>
      </c>
      <c r="B203" s="291" t="s">
        <v>336</v>
      </c>
      <c r="C203" s="292"/>
      <c r="D203" s="120" t="s">
        <v>336</v>
      </c>
      <c r="E203" s="121"/>
      <c r="F203" s="121"/>
      <c r="G203" s="121"/>
      <c r="H203" s="121"/>
      <c r="I203" s="121"/>
      <c r="J203" s="121"/>
      <c r="K203" s="121"/>
      <c r="L203" s="175"/>
      <c r="M203" s="175"/>
      <c r="N203" s="175"/>
      <c r="O203" s="175"/>
      <c r="P203" s="175"/>
    </row>
    <row r="204" spans="1:16" ht="9.9" customHeight="1" x14ac:dyDescent="0.3">
      <c r="A204" s="204" t="s">
        <v>669</v>
      </c>
      <c r="B204" s="293" t="s">
        <v>670</v>
      </c>
      <c r="C204" s="294"/>
      <c r="D204" s="294"/>
      <c r="E204" s="294"/>
      <c r="F204" s="294"/>
      <c r="G204" s="294"/>
      <c r="H204" s="294"/>
      <c r="I204" s="294"/>
      <c r="J204" s="294"/>
      <c r="K204" s="294"/>
      <c r="L204" s="172">
        <v>8865335.5999999996</v>
      </c>
      <c r="M204" s="172">
        <v>1583884.37</v>
      </c>
      <c r="N204" s="172">
        <v>632715.53</v>
      </c>
      <c r="O204" s="172">
        <v>9816504.4399999995</v>
      </c>
      <c r="P204" s="172">
        <f>M204-N204</f>
        <v>951168.84000000008</v>
      </c>
    </row>
    <row r="205" spans="1:16" ht="9.9" customHeight="1" x14ac:dyDescent="0.3">
      <c r="A205" s="204" t="s">
        <v>671</v>
      </c>
      <c r="B205" s="202" t="s">
        <v>336</v>
      </c>
      <c r="C205" s="293" t="s">
        <v>672</v>
      </c>
      <c r="D205" s="294"/>
      <c r="E205" s="294"/>
      <c r="F205" s="294"/>
      <c r="G205" s="294"/>
      <c r="H205" s="294"/>
      <c r="I205" s="294"/>
      <c r="J205" s="294"/>
      <c r="K205" s="294"/>
      <c r="L205" s="172">
        <v>5410479.8099999996</v>
      </c>
      <c r="M205" s="172">
        <v>1249162.04</v>
      </c>
      <c r="N205" s="172">
        <v>628482.19999999995</v>
      </c>
      <c r="O205" s="172">
        <v>6031159.6500000004</v>
      </c>
      <c r="P205" s="172">
        <f t="shared" ref="P205:P217" si="0">M205-N205</f>
        <v>620679.84000000008</v>
      </c>
    </row>
    <row r="206" spans="1:16" ht="9.9" customHeight="1" x14ac:dyDescent="0.3">
      <c r="A206" s="204" t="s">
        <v>673</v>
      </c>
      <c r="B206" s="291" t="s">
        <v>336</v>
      </c>
      <c r="C206" s="292"/>
      <c r="D206" s="293" t="s">
        <v>674</v>
      </c>
      <c r="E206" s="294"/>
      <c r="F206" s="294"/>
      <c r="G206" s="294"/>
      <c r="H206" s="294"/>
      <c r="I206" s="294"/>
      <c r="J206" s="294"/>
      <c r="K206" s="294"/>
      <c r="L206" s="172">
        <v>4233719.96</v>
      </c>
      <c r="M206" s="172">
        <v>1132481.05</v>
      </c>
      <c r="N206" s="172">
        <v>628482.19999999995</v>
      </c>
      <c r="O206" s="172">
        <v>4737718.8099999996</v>
      </c>
      <c r="P206" s="172">
        <f t="shared" si="0"/>
        <v>503998.85000000009</v>
      </c>
    </row>
    <row r="207" spans="1:16" ht="9.9" customHeight="1" x14ac:dyDescent="0.3">
      <c r="A207" s="204" t="s">
        <v>675</v>
      </c>
      <c r="B207" s="291" t="s">
        <v>336</v>
      </c>
      <c r="C207" s="292"/>
      <c r="D207" s="292"/>
      <c r="E207" s="293" t="s">
        <v>676</v>
      </c>
      <c r="F207" s="294"/>
      <c r="G207" s="294"/>
      <c r="H207" s="294"/>
      <c r="I207" s="294"/>
      <c r="J207" s="294"/>
      <c r="K207" s="294"/>
      <c r="L207" s="172">
        <v>117268.25</v>
      </c>
      <c r="M207" s="172">
        <v>29693.64</v>
      </c>
      <c r="N207" s="172">
        <v>1797.19</v>
      </c>
      <c r="O207" s="172">
        <v>145164.70000000001</v>
      </c>
      <c r="P207" s="172">
        <f t="shared" si="0"/>
        <v>27896.45</v>
      </c>
    </row>
    <row r="208" spans="1:16" ht="9.9" customHeight="1" x14ac:dyDescent="0.3">
      <c r="A208" s="204" t="s">
        <v>677</v>
      </c>
      <c r="B208" s="291" t="s">
        <v>336</v>
      </c>
      <c r="C208" s="292"/>
      <c r="D208" s="292"/>
      <c r="E208" s="292"/>
      <c r="F208" s="293" t="s">
        <v>678</v>
      </c>
      <c r="G208" s="294"/>
      <c r="H208" s="294"/>
      <c r="I208" s="294"/>
      <c r="J208" s="294"/>
      <c r="K208" s="294"/>
      <c r="L208" s="172">
        <v>0</v>
      </c>
      <c r="M208" s="172">
        <v>15218.56</v>
      </c>
      <c r="N208" s="172">
        <v>1797.19</v>
      </c>
      <c r="O208" s="172">
        <v>13421.37</v>
      </c>
      <c r="P208" s="172">
        <f t="shared" si="0"/>
        <v>13421.369999999999</v>
      </c>
    </row>
    <row r="209" spans="1:16" ht="9.9" customHeight="1" x14ac:dyDescent="0.3">
      <c r="A209" s="203" t="s">
        <v>679</v>
      </c>
      <c r="B209" s="291" t="s">
        <v>336</v>
      </c>
      <c r="C209" s="292"/>
      <c r="D209" s="292"/>
      <c r="E209" s="292"/>
      <c r="F209" s="292"/>
      <c r="G209" s="295" t="s">
        <v>680</v>
      </c>
      <c r="H209" s="296"/>
      <c r="I209" s="296"/>
      <c r="J209" s="296"/>
      <c r="K209" s="296"/>
      <c r="L209" s="173">
        <v>0</v>
      </c>
      <c r="M209" s="173">
        <v>3026.71</v>
      </c>
      <c r="N209" s="173">
        <v>0</v>
      </c>
      <c r="O209" s="173">
        <v>3026.71</v>
      </c>
      <c r="P209" s="173">
        <f t="shared" si="0"/>
        <v>3026.71</v>
      </c>
    </row>
    <row r="210" spans="1:16" ht="9.9" customHeight="1" x14ac:dyDescent="0.3">
      <c r="A210" s="203" t="s">
        <v>681</v>
      </c>
      <c r="B210" s="291" t="s">
        <v>336</v>
      </c>
      <c r="C210" s="292"/>
      <c r="D210" s="292"/>
      <c r="E210" s="292"/>
      <c r="F210" s="292"/>
      <c r="G210" s="295" t="s">
        <v>682</v>
      </c>
      <c r="H210" s="296"/>
      <c r="I210" s="296"/>
      <c r="J210" s="296"/>
      <c r="K210" s="296"/>
      <c r="L210" s="173">
        <v>0</v>
      </c>
      <c r="M210" s="173">
        <v>7004.26</v>
      </c>
      <c r="N210" s="173">
        <v>1797.19</v>
      </c>
      <c r="O210" s="173">
        <v>5207.07</v>
      </c>
      <c r="P210" s="173">
        <f t="shared" si="0"/>
        <v>5207.07</v>
      </c>
    </row>
    <row r="211" spans="1:16" ht="9.9" customHeight="1" x14ac:dyDescent="0.3">
      <c r="A211" s="203" t="s">
        <v>683</v>
      </c>
      <c r="B211" s="291" t="s">
        <v>336</v>
      </c>
      <c r="C211" s="292"/>
      <c r="D211" s="292"/>
      <c r="E211" s="292"/>
      <c r="F211" s="292"/>
      <c r="G211" s="295" t="s">
        <v>684</v>
      </c>
      <c r="H211" s="296"/>
      <c r="I211" s="296"/>
      <c r="J211" s="296"/>
      <c r="K211" s="296"/>
      <c r="L211" s="173">
        <v>0</v>
      </c>
      <c r="M211" s="173">
        <v>3795.88</v>
      </c>
      <c r="N211" s="173">
        <v>0</v>
      </c>
      <c r="O211" s="173">
        <v>3795.88</v>
      </c>
      <c r="P211" s="173">
        <f t="shared" si="0"/>
        <v>3795.88</v>
      </c>
    </row>
    <row r="212" spans="1:16" ht="9.9" customHeight="1" x14ac:dyDescent="0.3">
      <c r="A212" s="203" t="s">
        <v>685</v>
      </c>
      <c r="B212" s="291" t="s">
        <v>336</v>
      </c>
      <c r="C212" s="292"/>
      <c r="D212" s="292"/>
      <c r="E212" s="292"/>
      <c r="F212" s="292"/>
      <c r="G212" s="295" t="s">
        <v>686</v>
      </c>
      <c r="H212" s="296"/>
      <c r="I212" s="296"/>
      <c r="J212" s="296"/>
      <c r="K212" s="296"/>
      <c r="L212" s="173">
        <v>0</v>
      </c>
      <c r="M212" s="173">
        <v>919.02</v>
      </c>
      <c r="N212" s="173">
        <v>0</v>
      </c>
      <c r="O212" s="173">
        <v>919.02</v>
      </c>
      <c r="P212" s="173">
        <f t="shared" si="0"/>
        <v>919.02</v>
      </c>
    </row>
    <row r="213" spans="1:16" ht="9.9" customHeight="1" x14ac:dyDescent="0.3">
      <c r="A213" s="203" t="s">
        <v>687</v>
      </c>
      <c r="B213" s="291" t="s">
        <v>336</v>
      </c>
      <c r="C213" s="292"/>
      <c r="D213" s="292"/>
      <c r="E213" s="292"/>
      <c r="F213" s="292"/>
      <c r="G213" s="295" t="s">
        <v>688</v>
      </c>
      <c r="H213" s="296"/>
      <c r="I213" s="296"/>
      <c r="J213" s="296"/>
      <c r="K213" s="296"/>
      <c r="L213" s="173">
        <v>0</v>
      </c>
      <c r="M213" s="173">
        <v>278.01</v>
      </c>
      <c r="N213" s="173">
        <v>0</v>
      </c>
      <c r="O213" s="173">
        <v>278.01</v>
      </c>
      <c r="P213" s="173">
        <f t="shared" si="0"/>
        <v>278.01</v>
      </c>
    </row>
    <row r="214" spans="1:16" ht="9.9" customHeight="1" x14ac:dyDescent="0.3">
      <c r="A214" s="203" t="s">
        <v>689</v>
      </c>
      <c r="B214" s="291" t="s">
        <v>336</v>
      </c>
      <c r="C214" s="292"/>
      <c r="D214" s="292"/>
      <c r="E214" s="292"/>
      <c r="F214" s="292"/>
      <c r="G214" s="295" t="s">
        <v>690</v>
      </c>
      <c r="H214" s="296"/>
      <c r="I214" s="296"/>
      <c r="J214" s="296"/>
      <c r="K214" s="296"/>
      <c r="L214" s="173">
        <v>0</v>
      </c>
      <c r="M214" s="173">
        <v>50</v>
      </c>
      <c r="N214" s="173">
        <v>0</v>
      </c>
      <c r="O214" s="173">
        <v>50</v>
      </c>
      <c r="P214" s="173">
        <f t="shared" si="0"/>
        <v>50</v>
      </c>
    </row>
    <row r="215" spans="1:16" ht="9.9" customHeight="1" x14ac:dyDescent="0.3">
      <c r="A215" s="203" t="s">
        <v>691</v>
      </c>
      <c r="B215" s="291" t="s">
        <v>336</v>
      </c>
      <c r="C215" s="292"/>
      <c r="D215" s="292"/>
      <c r="E215" s="292"/>
      <c r="F215" s="292"/>
      <c r="G215" s="295" t="s">
        <v>692</v>
      </c>
      <c r="H215" s="296"/>
      <c r="I215" s="296"/>
      <c r="J215" s="296"/>
      <c r="K215" s="296"/>
      <c r="L215" s="173">
        <v>0</v>
      </c>
      <c r="M215" s="173">
        <v>1.28</v>
      </c>
      <c r="N215" s="173">
        <v>0</v>
      </c>
      <c r="O215" s="173">
        <v>1.28</v>
      </c>
      <c r="P215" s="173">
        <f t="shared" si="0"/>
        <v>1.28</v>
      </c>
    </row>
    <row r="216" spans="1:16" ht="9.9" customHeight="1" x14ac:dyDescent="0.3">
      <c r="A216" s="203" t="s">
        <v>693</v>
      </c>
      <c r="B216" s="291" t="s">
        <v>336</v>
      </c>
      <c r="C216" s="292"/>
      <c r="D216" s="292"/>
      <c r="E216" s="292"/>
      <c r="F216" s="292"/>
      <c r="G216" s="295" t="s">
        <v>694</v>
      </c>
      <c r="H216" s="296"/>
      <c r="I216" s="296"/>
      <c r="J216" s="296"/>
      <c r="K216" s="296"/>
      <c r="L216" s="173">
        <v>0</v>
      </c>
      <c r="M216" s="173">
        <v>102.3</v>
      </c>
      <c r="N216" s="173">
        <v>0</v>
      </c>
      <c r="O216" s="173">
        <v>102.3</v>
      </c>
      <c r="P216" s="173">
        <f t="shared" si="0"/>
        <v>102.3</v>
      </c>
    </row>
    <row r="217" spans="1:16" ht="9.9" customHeight="1" x14ac:dyDescent="0.3">
      <c r="A217" s="203" t="s">
        <v>695</v>
      </c>
      <c r="B217" s="291" t="s">
        <v>336</v>
      </c>
      <c r="C217" s="292"/>
      <c r="D217" s="292"/>
      <c r="E217" s="292"/>
      <c r="F217" s="292"/>
      <c r="G217" s="295" t="s">
        <v>696</v>
      </c>
      <c r="H217" s="296"/>
      <c r="I217" s="296"/>
      <c r="J217" s="296"/>
      <c r="K217" s="296"/>
      <c r="L217" s="173">
        <v>0</v>
      </c>
      <c r="M217" s="173">
        <v>41.1</v>
      </c>
      <c r="N217" s="173">
        <v>0</v>
      </c>
      <c r="O217" s="173">
        <v>41.1</v>
      </c>
      <c r="P217" s="173">
        <f t="shared" si="0"/>
        <v>41.1</v>
      </c>
    </row>
    <row r="218" spans="1:16" ht="9.9" customHeight="1" x14ac:dyDescent="0.3">
      <c r="A218" s="116" t="s">
        <v>336</v>
      </c>
      <c r="B218" s="291" t="s">
        <v>336</v>
      </c>
      <c r="C218" s="292"/>
      <c r="D218" s="292"/>
      <c r="E218" s="292"/>
      <c r="F218" s="292"/>
      <c r="G218" s="117" t="s">
        <v>336</v>
      </c>
      <c r="H218" s="118"/>
      <c r="I218" s="118"/>
      <c r="J218" s="118"/>
      <c r="K218" s="118"/>
      <c r="L218" s="174"/>
      <c r="M218" s="174"/>
      <c r="N218" s="174"/>
      <c r="O218" s="174"/>
      <c r="P218" s="174"/>
    </row>
    <row r="219" spans="1:16" ht="9.9" customHeight="1" x14ac:dyDescent="0.3">
      <c r="A219" s="204" t="s">
        <v>697</v>
      </c>
      <c r="B219" s="291" t="s">
        <v>336</v>
      </c>
      <c r="C219" s="292"/>
      <c r="D219" s="292"/>
      <c r="E219" s="292"/>
      <c r="F219" s="293" t="s">
        <v>698</v>
      </c>
      <c r="G219" s="294"/>
      <c r="H219" s="294"/>
      <c r="I219" s="294"/>
      <c r="J219" s="294"/>
      <c r="K219" s="294"/>
      <c r="L219" s="172">
        <v>117268.25</v>
      </c>
      <c r="M219" s="172">
        <v>14475.08</v>
      </c>
      <c r="N219" s="172">
        <v>0</v>
      </c>
      <c r="O219" s="172">
        <v>131743.32999999999</v>
      </c>
      <c r="P219" s="172">
        <f t="shared" ref="P219:P226" si="1">M219-N219</f>
        <v>14475.08</v>
      </c>
    </row>
    <row r="220" spans="1:16" ht="9.9" customHeight="1" x14ac:dyDescent="0.3">
      <c r="A220" s="203" t="s">
        <v>699</v>
      </c>
      <c r="B220" s="291" t="s">
        <v>336</v>
      </c>
      <c r="C220" s="292"/>
      <c r="D220" s="292"/>
      <c r="E220" s="292"/>
      <c r="F220" s="292"/>
      <c r="G220" s="295" t="s">
        <v>680</v>
      </c>
      <c r="H220" s="296"/>
      <c r="I220" s="296"/>
      <c r="J220" s="296"/>
      <c r="K220" s="296"/>
      <c r="L220" s="173">
        <v>89705.03</v>
      </c>
      <c r="M220" s="173">
        <v>3417.99</v>
      </c>
      <c r="N220" s="173">
        <v>0</v>
      </c>
      <c r="O220" s="173">
        <v>93123.02</v>
      </c>
      <c r="P220" s="173">
        <f t="shared" si="1"/>
        <v>3417.99</v>
      </c>
    </row>
    <row r="221" spans="1:16" ht="9.9" customHeight="1" x14ac:dyDescent="0.3">
      <c r="A221" s="203" t="s">
        <v>700</v>
      </c>
      <c r="B221" s="291" t="s">
        <v>336</v>
      </c>
      <c r="C221" s="292"/>
      <c r="D221" s="292"/>
      <c r="E221" s="292"/>
      <c r="F221" s="292"/>
      <c r="G221" s="295" t="s">
        <v>682</v>
      </c>
      <c r="H221" s="296"/>
      <c r="I221" s="296"/>
      <c r="J221" s="296"/>
      <c r="K221" s="296"/>
      <c r="L221" s="173">
        <v>0</v>
      </c>
      <c r="M221" s="173">
        <v>4783.6400000000003</v>
      </c>
      <c r="N221" s="173">
        <v>0</v>
      </c>
      <c r="O221" s="173">
        <v>4783.6400000000003</v>
      </c>
      <c r="P221" s="173">
        <f t="shared" si="1"/>
        <v>4783.6400000000003</v>
      </c>
    </row>
    <row r="222" spans="1:16" ht="9.9" customHeight="1" x14ac:dyDescent="0.3">
      <c r="A222" s="203" t="s">
        <v>701</v>
      </c>
      <c r="B222" s="291" t="s">
        <v>336</v>
      </c>
      <c r="C222" s="292"/>
      <c r="D222" s="292"/>
      <c r="E222" s="292"/>
      <c r="F222" s="292"/>
      <c r="G222" s="295" t="s">
        <v>684</v>
      </c>
      <c r="H222" s="296"/>
      <c r="I222" s="296"/>
      <c r="J222" s="296"/>
      <c r="K222" s="296"/>
      <c r="L222" s="173">
        <v>0</v>
      </c>
      <c r="M222" s="173">
        <v>2989.77</v>
      </c>
      <c r="N222" s="173">
        <v>0</v>
      </c>
      <c r="O222" s="173">
        <v>2989.77</v>
      </c>
      <c r="P222" s="173">
        <f t="shared" si="1"/>
        <v>2989.77</v>
      </c>
    </row>
    <row r="223" spans="1:16" ht="9.9" customHeight="1" x14ac:dyDescent="0.3">
      <c r="A223" s="203" t="s">
        <v>702</v>
      </c>
      <c r="B223" s="291" t="s">
        <v>336</v>
      </c>
      <c r="C223" s="292"/>
      <c r="D223" s="292"/>
      <c r="E223" s="292"/>
      <c r="F223" s="292"/>
      <c r="G223" s="295" t="s">
        <v>686</v>
      </c>
      <c r="H223" s="296"/>
      <c r="I223" s="296"/>
      <c r="J223" s="296"/>
      <c r="K223" s="296"/>
      <c r="L223" s="173">
        <v>17941.02</v>
      </c>
      <c r="M223" s="173">
        <v>2238.2800000000002</v>
      </c>
      <c r="N223" s="173">
        <v>0</v>
      </c>
      <c r="O223" s="173">
        <v>20179.3</v>
      </c>
      <c r="P223" s="173">
        <f t="shared" si="1"/>
        <v>2238.2800000000002</v>
      </c>
    </row>
    <row r="224" spans="1:16" ht="9.9" customHeight="1" x14ac:dyDescent="0.3">
      <c r="A224" s="203" t="s">
        <v>703</v>
      </c>
      <c r="B224" s="291" t="s">
        <v>336</v>
      </c>
      <c r="C224" s="292"/>
      <c r="D224" s="292"/>
      <c r="E224" s="292"/>
      <c r="F224" s="292"/>
      <c r="G224" s="295" t="s">
        <v>688</v>
      </c>
      <c r="H224" s="296"/>
      <c r="I224" s="296"/>
      <c r="J224" s="296"/>
      <c r="K224" s="296"/>
      <c r="L224" s="173">
        <v>7176.42</v>
      </c>
      <c r="M224" s="173">
        <v>895.32</v>
      </c>
      <c r="N224" s="173">
        <v>0</v>
      </c>
      <c r="O224" s="173">
        <v>8071.74</v>
      </c>
      <c r="P224" s="173">
        <f t="shared" si="1"/>
        <v>895.32</v>
      </c>
    </row>
    <row r="225" spans="1:16" ht="9.9" customHeight="1" x14ac:dyDescent="0.3">
      <c r="A225" s="203" t="s">
        <v>704</v>
      </c>
      <c r="B225" s="291" t="s">
        <v>336</v>
      </c>
      <c r="C225" s="292"/>
      <c r="D225" s="292"/>
      <c r="E225" s="292"/>
      <c r="F225" s="292"/>
      <c r="G225" s="295" t="s">
        <v>692</v>
      </c>
      <c r="H225" s="296"/>
      <c r="I225" s="296"/>
      <c r="J225" s="296"/>
      <c r="K225" s="296"/>
      <c r="L225" s="173">
        <v>32.68</v>
      </c>
      <c r="M225" s="173">
        <v>1.28</v>
      </c>
      <c r="N225" s="173">
        <v>0</v>
      </c>
      <c r="O225" s="173">
        <v>33.96</v>
      </c>
      <c r="P225" s="173">
        <f t="shared" si="1"/>
        <v>1.28</v>
      </c>
    </row>
    <row r="226" spans="1:16" ht="9.9" customHeight="1" x14ac:dyDescent="0.3">
      <c r="A226" s="203" t="s">
        <v>705</v>
      </c>
      <c r="B226" s="291" t="s">
        <v>336</v>
      </c>
      <c r="C226" s="292"/>
      <c r="D226" s="292"/>
      <c r="E226" s="292"/>
      <c r="F226" s="292"/>
      <c r="G226" s="295" t="s">
        <v>694</v>
      </c>
      <c r="H226" s="296"/>
      <c r="I226" s="296"/>
      <c r="J226" s="296"/>
      <c r="K226" s="296"/>
      <c r="L226" s="173">
        <v>2413.1</v>
      </c>
      <c r="M226" s="173">
        <v>148.80000000000001</v>
      </c>
      <c r="N226" s="173">
        <v>0</v>
      </c>
      <c r="O226" s="173">
        <v>2561.9</v>
      </c>
      <c r="P226" s="173">
        <f t="shared" si="1"/>
        <v>148.80000000000001</v>
      </c>
    </row>
    <row r="227" spans="1:16" ht="9.9" customHeight="1" x14ac:dyDescent="0.3">
      <c r="A227" s="116" t="s">
        <v>336</v>
      </c>
      <c r="B227" s="291" t="s">
        <v>336</v>
      </c>
      <c r="C227" s="292"/>
      <c r="D227" s="292"/>
      <c r="E227" s="292"/>
      <c r="F227" s="292"/>
      <c r="G227" s="117" t="s">
        <v>336</v>
      </c>
      <c r="H227" s="118"/>
      <c r="I227" s="118"/>
      <c r="J227" s="118"/>
      <c r="K227" s="118"/>
      <c r="L227" s="174"/>
      <c r="M227" s="174"/>
      <c r="N227" s="174"/>
      <c r="O227" s="174"/>
      <c r="P227" s="174"/>
    </row>
    <row r="228" spans="1:16" ht="9.9" customHeight="1" x14ac:dyDescent="0.3">
      <c r="A228" s="204" t="s">
        <v>706</v>
      </c>
      <c r="B228" s="291" t="s">
        <v>336</v>
      </c>
      <c r="C228" s="292"/>
      <c r="D228" s="292"/>
      <c r="E228" s="293" t="s">
        <v>707</v>
      </c>
      <c r="F228" s="294"/>
      <c r="G228" s="294"/>
      <c r="H228" s="294"/>
      <c r="I228" s="294"/>
      <c r="J228" s="294"/>
      <c r="K228" s="294"/>
      <c r="L228" s="172">
        <v>3443980.94</v>
      </c>
      <c r="M228" s="172">
        <v>1032253.5</v>
      </c>
      <c r="N228" s="172">
        <v>626331.01</v>
      </c>
      <c r="O228" s="172">
        <v>3849903.43</v>
      </c>
      <c r="P228" s="172">
        <f t="shared" ref="P228:P240" si="2">M228-N228</f>
        <v>405922.49</v>
      </c>
    </row>
    <row r="229" spans="1:16" ht="9.9" customHeight="1" x14ac:dyDescent="0.3">
      <c r="A229" s="204" t="s">
        <v>708</v>
      </c>
      <c r="B229" s="291" t="s">
        <v>336</v>
      </c>
      <c r="C229" s="292"/>
      <c r="D229" s="292"/>
      <c r="E229" s="292"/>
      <c r="F229" s="293" t="s">
        <v>678</v>
      </c>
      <c r="G229" s="294"/>
      <c r="H229" s="294"/>
      <c r="I229" s="294"/>
      <c r="J229" s="294"/>
      <c r="K229" s="294"/>
      <c r="L229" s="172">
        <v>777102.49</v>
      </c>
      <c r="M229" s="172">
        <v>266397.64</v>
      </c>
      <c r="N229" s="172">
        <v>149317.10999999999</v>
      </c>
      <c r="O229" s="172">
        <v>894183.02</v>
      </c>
      <c r="P229" s="172">
        <f t="shared" si="2"/>
        <v>117080.53000000003</v>
      </c>
    </row>
    <row r="230" spans="1:16" ht="9.9" customHeight="1" x14ac:dyDescent="0.3">
      <c r="A230" s="203" t="s">
        <v>709</v>
      </c>
      <c r="B230" s="291" t="s">
        <v>336</v>
      </c>
      <c r="C230" s="292"/>
      <c r="D230" s="292"/>
      <c r="E230" s="292"/>
      <c r="F230" s="292"/>
      <c r="G230" s="295" t="s">
        <v>680</v>
      </c>
      <c r="H230" s="296"/>
      <c r="I230" s="296"/>
      <c r="J230" s="296"/>
      <c r="K230" s="296"/>
      <c r="L230" s="173">
        <v>390087.96</v>
      </c>
      <c r="M230" s="173">
        <v>60165.14</v>
      </c>
      <c r="N230" s="173">
        <v>0</v>
      </c>
      <c r="O230" s="173">
        <v>450253.1</v>
      </c>
      <c r="P230" s="173">
        <f t="shared" si="2"/>
        <v>60165.14</v>
      </c>
    </row>
    <row r="231" spans="1:16" ht="9.9" customHeight="1" x14ac:dyDescent="0.3">
      <c r="A231" s="203" t="s">
        <v>710</v>
      </c>
      <c r="B231" s="291" t="s">
        <v>336</v>
      </c>
      <c r="C231" s="292"/>
      <c r="D231" s="292"/>
      <c r="E231" s="292"/>
      <c r="F231" s="292"/>
      <c r="G231" s="295" t="s">
        <v>682</v>
      </c>
      <c r="H231" s="296"/>
      <c r="I231" s="296"/>
      <c r="J231" s="296"/>
      <c r="K231" s="296"/>
      <c r="L231" s="173">
        <v>55627.82</v>
      </c>
      <c r="M231" s="173">
        <v>104333.52</v>
      </c>
      <c r="N231" s="173">
        <v>92065.3</v>
      </c>
      <c r="O231" s="173">
        <v>67896.039999999994</v>
      </c>
      <c r="P231" s="173">
        <f t="shared" si="2"/>
        <v>12268.220000000001</v>
      </c>
    </row>
    <row r="232" spans="1:16" ht="9.9" customHeight="1" x14ac:dyDescent="0.3">
      <c r="A232" s="203" t="s">
        <v>711</v>
      </c>
      <c r="B232" s="291" t="s">
        <v>336</v>
      </c>
      <c r="C232" s="292"/>
      <c r="D232" s="292"/>
      <c r="E232" s="292"/>
      <c r="F232" s="292"/>
      <c r="G232" s="295" t="s">
        <v>684</v>
      </c>
      <c r="H232" s="296"/>
      <c r="I232" s="296"/>
      <c r="J232" s="296"/>
      <c r="K232" s="296"/>
      <c r="L232" s="173">
        <v>55558.879999999997</v>
      </c>
      <c r="M232" s="173">
        <v>62904.01</v>
      </c>
      <c r="N232" s="173">
        <v>55558.879999999997</v>
      </c>
      <c r="O232" s="173">
        <v>62904.01</v>
      </c>
      <c r="P232" s="173">
        <f t="shared" si="2"/>
        <v>7345.1300000000047</v>
      </c>
    </row>
    <row r="233" spans="1:16" ht="9.9" customHeight="1" x14ac:dyDescent="0.3">
      <c r="A233" s="203" t="s">
        <v>712</v>
      </c>
      <c r="B233" s="291" t="s">
        <v>336</v>
      </c>
      <c r="C233" s="292"/>
      <c r="D233" s="292"/>
      <c r="E233" s="292"/>
      <c r="F233" s="292"/>
      <c r="G233" s="295" t="s">
        <v>686</v>
      </c>
      <c r="H233" s="296"/>
      <c r="I233" s="296"/>
      <c r="J233" s="296"/>
      <c r="K233" s="296"/>
      <c r="L233" s="173">
        <v>121145.18</v>
      </c>
      <c r="M233" s="173">
        <v>16886.28</v>
      </c>
      <c r="N233" s="173">
        <v>0</v>
      </c>
      <c r="O233" s="173">
        <v>138031.46</v>
      </c>
      <c r="P233" s="173">
        <f t="shared" si="2"/>
        <v>16886.28</v>
      </c>
    </row>
    <row r="234" spans="1:16" ht="9.9" customHeight="1" x14ac:dyDescent="0.3">
      <c r="A234" s="203" t="s">
        <v>713</v>
      </c>
      <c r="B234" s="291" t="s">
        <v>336</v>
      </c>
      <c r="C234" s="292"/>
      <c r="D234" s="292"/>
      <c r="E234" s="292"/>
      <c r="F234" s="292"/>
      <c r="G234" s="295" t="s">
        <v>688</v>
      </c>
      <c r="H234" s="296"/>
      <c r="I234" s="296"/>
      <c r="J234" s="296"/>
      <c r="K234" s="296"/>
      <c r="L234" s="173">
        <v>36144.1</v>
      </c>
      <c r="M234" s="173">
        <v>4993.29</v>
      </c>
      <c r="N234" s="173">
        <v>0</v>
      </c>
      <c r="O234" s="173">
        <v>41137.39</v>
      </c>
      <c r="P234" s="173">
        <f t="shared" si="2"/>
        <v>4993.29</v>
      </c>
    </row>
    <row r="235" spans="1:16" ht="9.9" customHeight="1" x14ac:dyDescent="0.3">
      <c r="A235" s="203" t="s">
        <v>714</v>
      </c>
      <c r="B235" s="291" t="s">
        <v>336</v>
      </c>
      <c r="C235" s="292"/>
      <c r="D235" s="292"/>
      <c r="E235" s="292"/>
      <c r="F235" s="292"/>
      <c r="G235" s="295" t="s">
        <v>690</v>
      </c>
      <c r="H235" s="296"/>
      <c r="I235" s="296"/>
      <c r="J235" s="296"/>
      <c r="K235" s="296"/>
      <c r="L235" s="173">
        <v>4671.12</v>
      </c>
      <c r="M235" s="173">
        <v>640.48</v>
      </c>
      <c r="N235" s="173">
        <v>0</v>
      </c>
      <c r="O235" s="173">
        <v>5311.6</v>
      </c>
      <c r="P235" s="173">
        <f t="shared" si="2"/>
        <v>640.48</v>
      </c>
    </row>
    <row r="236" spans="1:16" ht="9.9" customHeight="1" x14ac:dyDescent="0.3">
      <c r="A236" s="203" t="s">
        <v>715</v>
      </c>
      <c r="B236" s="291" t="s">
        <v>336</v>
      </c>
      <c r="C236" s="292"/>
      <c r="D236" s="292"/>
      <c r="E236" s="292"/>
      <c r="F236" s="292"/>
      <c r="G236" s="295" t="s">
        <v>716</v>
      </c>
      <c r="H236" s="296"/>
      <c r="I236" s="296"/>
      <c r="J236" s="296"/>
      <c r="K236" s="296"/>
      <c r="L236" s="173">
        <v>35047.86</v>
      </c>
      <c r="M236" s="173">
        <v>5357.01</v>
      </c>
      <c r="N236" s="173">
        <v>1493.22</v>
      </c>
      <c r="O236" s="173">
        <v>38911.65</v>
      </c>
      <c r="P236" s="173">
        <f t="shared" si="2"/>
        <v>3863.79</v>
      </c>
    </row>
    <row r="237" spans="1:16" ht="9.9" customHeight="1" x14ac:dyDescent="0.3">
      <c r="A237" s="203" t="s">
        <v>717</v>
      </c>
      <c r="B237" s="291" t="s">
        <v>336</v>
      </c>
      <c r="C237" s="292"/>
      <c r="D237" s="292"/>
      <c r="E237" s="292"/>
      <c r="F237" s="292"/>
      <c r="G237" s="295" t="s">
        <v>692</v>
      </c>
      <c r="H237" s="296"/>
      <c r="I237" s="296"/>
      <c r="J237" s="296"/>
      <c r="K237" s="296"/>
      <c r="L237" s="173">
        <v>1017.99</v>
      </c>
      <c r="M237" s="173">
        <v>119.57</v>
      </c>
      <c r="N237" s="173">
        <v>0</v>
      </c>
      <c r="O237" s="173">
        <v>1137.56</v>
      </c>
      <c r="P237" s="173">
        <f t="shared" si="2"/>
        <v>119.57</v>
      </c>
    </row>
    <row r="238" spans="1:16" ht="9.9" customHeight="1" x14ac:dyDescent="0.3">
      <c r="A238" s="203" t="s">
        <v>718</v>
      </c>
      <c r="B238" s="291" t="s">
        <v>336</v>
      </c>
      <c r="C238" s="292"/>
      <c r="D238" s="292"/>
      <c r="E238" s="292"/>
      <c r="F238" s="292"/>
      <c r="G238" s="295" t="s">
        <v>694</v>
      </c>
      <c r="H238" s="296"/>
      <c r="I238" s="296"/>
      <c r="J238" s="296"/>
      <c r="K238" s="296"/>
      <c r="L238" s="173">
        <v>73022.5</v>
      </c>
      <c r="M238" s="173">
        <v>9234</v>
      </c>
      <c r="N238" s="173">
        <v>0</v>
      </c>
      <c r="O238" s="173">
        <v>82256.5</v>
      </c>
      <c r="P238" s="173">
        <f t="shared" si="2"/>
        <v>9234</v>
      </c>
    </row>
    <row r="239" spans="1:16" ht="9.9" customHeight="1" x14ac:dyDescent="0.3">
      <c r="A239" s="203" t="s">
        <v>719</v>
      </c>
      <c r="B239" s="291" t="s">
        <v>336</v>
      </c>
      <c r="C239" s="292"/>
      <c r="D239" s="292"/>
      <c r="E239" s="292"/>
      <c r="F239" s="292"/>
      <c r="G239" s="295" t="s">
        <v>720</v>
      </c>
      <c r="H239" s="296"/>
      <c r="I239" s="296"/>
      <c r="J239" s="296"/>
      <c r="K239" s="296"/>
      <c r="L239" s="173">
        <v>3957.08</v>
      </c>
      <c r="M239" s="173">
        <v>1490.34</v>
      </c>
      <c r="N239" s="173">
        <v>199.71</v>
      </c>
      <c r="O239" s="173">
        <v>5247.71</v>
      </c>
      <c r="P239" s="173">
        <f t="shared" si="2"/>
        <v>1290.6299999999999</v>
      </c>
    </row>
    <row r="240" spans="1:16" ht="9.9" customHeight="1" x14ac:dyDescent="0.3">
      <c r="A240" s="203" t="s">
        <v>721</v>
      </c>
      <c r="B240" s="291" t="s">
        <v>336</v>
      </c>
      <c r="C240" s="292"/>
      <c r="D240" s="292"/>
      <c r="E240" s="292"/>
      <c r="F240" s="292"/>
      <c r="G240" s="295" t="s">
        <v>696</v>
      </c>
      <c r="H240" s="296"/>
      <c r="I240" s="296"/>
      <c r="J240" s="296"/>
      <c r="K240" s="296"/>
      <c r="L240" s="173">
        <v>822</v>
      </c>
      <c r="M240" s="173">
        <v>274</v>
      </c>
      <c r="N240" s="173">
        <v>0</v>
      </c>
      <c r="O240" s="173">
        <v>1096</v>
      </c>
      <c r="P240" s="173">
        <f t="shared" si="2"/>
        <v>274</v>
      </c>
    </row>
    <row r="241" spans="1:16" ht="9.9" customHeight="1" x14ac:dyDescent="0.3">
      <c r="A241" s="116" t="s">
        <v>336</v>
      </c>
      <c r="B241" s="291" t="s">
        <v>336</v>
      </c>
      <c r="C241" s="292"/>
      <c r="D241" s="292"/>
      <c r="E241" s="292"/>
      <c r="F241" s="292"/>
      <c r="G241" s="117" t="s">
        <v>336</v>
      </c>
      <c r="H241" s="118"/>
      <c r="I241" s="118"/>
      <c r="J241" s="118"/>
      <c r="K241" s="118"/>
      <c r="L241" s="174"/>
      <c r="M241" s="174"/>
      <c r="N241" s="174"/>
      <c r="O241" s="174"/>
      <c r="P241" s="174"/>
    </row>
    <row r="242" spans="1:16" ht="9.9" customHeight="1" x14ac:dyDescent="0.3">
      <c r="A242" s="204" t="s">
        <v>722</v>
      </c>
      <c r="B242" s="291" t="s">
        <v>336</v>
      </c>
      <c r="C242" s="292"/>
      <c r="D242" s="292"/>
      <c r="E242" s="292"/>
      <c r="F242" s="293" t="s">
        <v>698</v>
      </c>
      <c r="G242" s="294"/>
      <c r="H242" s="294"/>
      <c r="I242" s="294"/>
      <c r="J242" s="294"/>
      <c r="K242" s="294"/>
      <c r="L242" s="172">
        <v>2666878.4500000002</v>
      </c>
      <c r="M242" s="172">
        <v>765855.86</v>
      </c>
      <c r="N242" s="172">
        <v>477013.9</v>
      </c>
      <c r="O242" s="172">
        <v>2955720.41</v>
      </c>
      <c r="P242" s="172">
        <f t="shared" ref="P242:P257" si="3">M242-N242</f>
        <v>288841.95999999996</v>
      </c>
    </row>
    <row r="243" spans="1:16" ht="9.9" customHeight="1" x14ac:dyDescent="0.3">
      <c r="A243" s="203" t="s">
        <v>723</v>
      </c>
      <c r="B243" s="291" t="s">
        <v>336</v>
      </c>
      <c r="C243" s="292"/>
      <c r="D243" s="292"/>
      <c r="E243" s="292"/>
      <c r="F243" s="292"/>
      <c r="G243" s="295" t="s">
        <v>680</v>
      </c>
      <c r="H243" s="296"/>
      <c r="I243" s="296"/>
      <c r="J243" s="296"/>
      <c r="K243" s="296"/>
      <c r="L243" s="173">
        <v>1202111.25</v>
      </c>
      <c r="M243" s="173">
        <v>128320.88</v>
      </c>
      <c r="N243" s="173">
        <v>5</v>
      </c>
      <c r="O243" s="173">
        <v>1330427.1299999999</v>
      </c>
      <c r="P243" s="173">
        <f t="shared" si="3"/>
        <v>128315.88</v>
      </c>
    </row>
    <row r="244" spans="1:16" ht="9.9" customHeight="1" x14ac:dyDescent="0.3">
      <c r="A244" s="203" t="s">
        <v>724</v>
      </c>
      <c r="B244" s="291" t="s">
        <v>336</v>
      </c>
      <c r="C244" s="292"/>
      <c r="D244" s="292"/>
      <c r="E244" s="292"/>
      <c r="F244" s="292"/>
      <c r="G244" s="295" t="s">
        <v>682</v>
      </c>
      <c r="H244" s="296"/>
      <c r="I244" s="296"/>
      <c r="J244" s="296"/>
      <c r="K244" s="296"/>
      <c r="L244" s="173">
        <v>160918.88</v>
      </c>
      <c r="M244" s="173">
        <v>300255.87</v>
      </c>
      <c r="N244" s="173">
        <v>294518.46999999997</v>
      </c>
      <c r="O244" s="173">
        <v>166656.28</v>
      </c>
      <c r="P244" s="173">
        <f t="shared" si="3"/>
        <v>5737.4000000000233</v>
      </c>
    </row>
    <row r="245" spans="1:16" ht="9.9" customHeight="1" x14ac:dyDescent="0.3">
      <c r="A245" s="203" t="s">
        <v>725</v>
      </c>
      <c r="B245" s="291" t="s">
        <v>336</v>
      </c>
      <c r="C245" s="292"/>
      <c r="D245" s="292"/>
      <c r="E245" s="292"/>
      <c r="F245" s="292"/>
      <c r="G245" s="295" t="s">
        <v>684</v>
      </c>
      <c r="H245" s="296"/>
      <c r="I245" s="296"/>
      <c r="J245" s="296"/>
      <c r="K245" s="296"/>
      <c r="L245" s="173">
        <v>169852.34</v>
      </c>
      <c r="M245" s="173">
        <v>187123.28</v>
      </c>
      <c r="N245" s="173">
        <v>169047.17</v>
      </c>
      <c r="O245" s="173">
        <v>187928.45</v>
      </c>
      <c r="P245" s="173">
        <f t="shared" si="3"/>
        <v>18076.109999999986</v>
      </c>
    </row>
    <row r="246" spans="1:16" ht="9.9" customHeight="1" x14ac:dyDescent="0.3">
      <c r="A246" s="203" t="s">
        <v>726</v>
      </c>
      <c r="B246" s="291" t="s">
        <v>336</v>
      </c>
      <c r="C246" s="292"/>
      <c r="D246" s="292"/>
      <c r="E246" s="292"/>
      <c r="F246" s="292"/>
      <c r="G246" s="295" t="s">
        <v>727</v>
      </c>
      <c r="H246" s="296"/>
      <c r="I246" s="296"/>
      <c r="J246" s="296"/>
      <c r="K246" s="296"/>
      <c r="L246" s="173">
        <v>1691.06</v>
      </c>
      <c r="M246" s="173">
        <v>0</v>
      </c>
      <c r="N246" s="173">
        <v>0</v>
      </c>
      <c r="O246" s="173">
        <v>1691.06</v>
      </c>
      <c r="P246" s="173">
        <f t="shared" si="3"/>
        <v>0</v>
      </c>
    </row>
    <row r="247" spans="1:16" ht="9.9" customHeight="1" x14ac:dyDescent="0.3">
      <c r="A247" s="203" t="s">
        <v>728</v>
      </c>
      <c r="B247" s="291" t="s">
        <v>336</v>
      </c>
      <c r="C247" s="292"/>
      <c r="D247" s="292"/>
      <c r="E247" s="292"/>
      <c r="F247" s="292"/>
      <c r="G247" s="295" t="s">
        <v>729</v>
      </c>
      <c r="H247" s="296"/>
      <c r="I247" s="296"/>
      <c r="J247" s="296"/>
      <c r="K247" s="296"/>
      <c r="L247" s="173">
        <v>909.01</v>
      </c>
      <c r="M247" s="173">
        <v>0</v>
      </c>
      <c r="N247" s="173">
        <v>0</v>
      </c>
      <c r="O247" s="173">
        <v>909.01</v>
      </c>
      <c r="P247" s="173">
        <f t="shared" si="3"/>
        <v>0</v>
      </c>
    </row>
    <row r="248" spans="1:16" ht="9.9" customHeight="1" x14ac:dyDescent="0.3">
      <c r="A248" s="203" t="s">
        <v>730</v>
      </c>
      <c r="B248" s="291" t="s">
        <v>336</v>
      </c>
      <c r="C248" s="292"/>
      <c r="D248" s="292"/>
      <c r="E248" s="292"/>
      <c r="F248" s="292"/>
      <c r="G248" s="295" t="s">
        <v>686</v>
      </c>
      <c r="H248" s="296"/>
      <c r="I248" s="296"/>
      <c r="J248" s="296"/>
      <c r="K248" s="296"/>
      <c r="L248" s="173">
        <v>353248.99</v>
      </c>
      <c r="M248" s="173">
        <v>38116.94</v>
      </c>
      <c r="N248" s="173">
        <v>0</v>
      </c>
      <c r="O248" s="173">
        <v>391365.93</v>
      </c>
      <c r="P248" s="173">
        <f t="shared" si="3"/>
        <v>38116.94</v>
      </c>
    </row>
    <row r="249" spans="1:16" ht="9.9" customHeight="1" x14ac:dyDescent="0.3">
      <c r="A249" s="203" t="s">
        <v>731</v>
      </c>
      <c r="B249" s="291" t="s">
        <v>336</v>
      </c>
      <c r="C249" s="292"/>
      <c r="D249" s="292"/>
      <c r="E249" s="292"/>
      <c r="F249" s="292"/>
      <c r="G249" s="295" t="s">
        <v>688</v>
      </c>
      <c r="H249" s="296"/>
      <c r="I249" s="296"/>
      <c r="J249" s="296"/>
      <c r="K249" s="296"/>
      <c r="L249" s="173">
        <v>105485.22</v>
      </c>
      <c r="M249" s="173">
        <v>10943.13</v>
      </c>
      <c r="N249" s="173">
        <v>0</v>
      </c>
      <c r="O249" s="173">
        <v>116428.35</v>
      </c>
      <c r="P249" s="173">
        <f t="shared" si="3"/>
        <v>10943.13</v>
      </c>
    </row>
    <row r="250" spans="1:16" ht="9.9" customHeight="1" x14ac:dyDescent="0.3">
      <c r="A250" s="203" t="s">
        <v>732</v>
      </c>
      <c r="B250" s="291" t="s">
        <v>336</v>
      </c>
      <c r="C250" s="292"/>
      <c r="D250" s="292"/>
      <c r="E250" s="292"/>
      <c r="F250" s="292"/>
      <c r="G250" s="295" t="s">
        <v>690</v>
      </c>
      <c r="H250" s="296"/>
      <c r="I250" s="296"/>
      <c r="J250" s="296"/>
      <c r="K250" s="296"/>
      <c r="L250" s="173">
        <v>13272.2</v>
      </c>
      <c r="M250" s="173">
        <v>1414.73</v>
      </c>
      <c r="N250" s="173">
        <v>0</v>
      </c>
      <c r="O250" s="173">
        <v>14686.93</v>
      </c>
      <c r="P250" s="173">
        <f t="shared" si="3"/>
        <v>1414.73</v>
      </c>
    </row>
    <row r="251" spans="1:16" ht="9.9" customHeight="1" x14ac:dyDescent="0.3">
      <c r="A251" s="203" t="s">
        <v>733</v>
      </c>
      <c r="B251" s="291" t="s">
        <v>336</v>
      </c>
      <c r="C251" s="292"/>
      <c r="D251" s="292"/>
      <c r="E251" s="292"/>
      <c r="F251" s="292"/>
      <c r="G251" s="295" t="s">
        <v>716</v>
      </c>
      <c r="H251" s="296"/>
      <c r="I251" s="296"/>
      <c r="J251" s="296"/>
      <c r="K251" s="296"/>
      <c r="L251" s="173">
        <v>242371.16</v>
      </c>
      <c r="M251" s="173">
        <v>39473.760000000002</v>
      </c>
      <c r="N251" s="173">
        <v>11292.91</v>
      </c>
      <c r="O251" s="173">
        <v>270552.01</v>
      </c>
      <c r="P251" s="173">
        <f t="shared" si="3"/>
        <v>28180.850000000002</v>
      </c>
    </row>
    <row r="252" spans="1:16" ht="9.9" customHeight="1" x14ac:dyDescent="0.3">
      <c r="A252" s="203" t="s">
        <v>734</v>
      </c>
      <c r="B252" s="291" t="s">
        <v>336</v>
      </c>
      <c r="C252" s="292"/>
      <c r="D252" s="292"/>
      <c r="E252" s="292"/>
      <c r="F252" s="292"/>
      <c r="G252" s="295" t="s">
        <v>692</v>
      </c>
      <c r="H252" s="296"/>
      <c r="I252" s="296"/>
      <c r="J252" s="296"/>
      <c r="K252" s="296"/>
      <c r="L252" s="173">
        <v>8069.85</v>
      </c>
      <c r="M252" s="173">
        <v>643.25</v>
      </c>
      <c r="N252" s="173">
        <v>2.34</v>
      </c>
      <c r="O252" s="173">
        <v>8710.76</v>
      </c>
      <c r="P252" s="173">
        <f t="shared" si="3"/>
        <v>640.91</v>
      </c>
    </row>
    <row r="253" spans="1:16" ht="9.9" customHeight="1" x14ac:dyDescent="0.3">
      <c r="A253" s="203" t="s">
        <v>735</v>
      </c>
      <c r="B253" s="291" t="s">
        <v>336</v>
      </c>
      <c r="C253" s="292"/>
      <c r="D253" s="292"/>
      <c r="E253" s="292"/>
      <c r="F253" s="292"/>
      <c r="G253" s="295" t="s">
        <v>694</v>
      </c>
      <c r="H253" s="296"/>
      <c r="I253" s="296"/>
      <c r="J253" s="296"/>
      <c r="K253" s="296"/>
      <c r="L253" s="173">
        <v>356464.9</v>
      </c>
      <c r="M253" s="173">
        <v>41685</v>
      </c>
      <c r="N253" s="173">
        <v>200</v>
      </c>
      <c r="O253" s="173">
        <v>397949.9</v>
      </c>
      <c r="P253" s="173">
        <f t="shared" si="3"/>
        <v>41485</v>
      </c>
    </row>
    <row r="254" spans="1:16" ht="9.9" customHeight="1" x14ac:dyDescent="0.3">
      <c r="A254" s="203" t="s">
        <v>736</v>
      </c>
      <c r="B254" s="291" t="s">
        <v>336</v>
      </c>
      <c r="C254" s="292"/>
      <c r="D254" s="292"/>
      <c r="E254" s="292"/>
      <c r="F254" s="292"/>
      <c r="G254" s="295" t="s">
        <v>720</v>
      </c>
      <c r="H254" s="296"/>
      <c r="I254" s="296"/>
      <c r="J254" s="296"/>
      <c r="K254" s="296"/>
      <c r="L254" s="173">
        <v>43092.18</v>
      </c>
      <c r="M254" s="173">
        <v>17605.02</v>
      </c>
      <c r="N254" s="173">
        <v>1948.01</v>
      </c>
      <c r="O254" s="173">
        <v>58749.19</v>
      </c>
      <c r="P254" s="173">
        <f t="shared" si="3"/>
        <v>15657.01</v>
      </c>
    </row>
    <row r="255" spans="1:16" ht="9.9" customHeight="1" x14ac:dyDescent="0.3">
      <c r="A255" s="203" t="s">
        <v>737</v>
      </c>
      <c r="B255" s="291" t="s">
        <v>336</v>
      </c>
      <c r="C255" s="292"/>
      <c r="D255" s="292"/>
      <c r="E255" s="292"/>
      <c r="F255" s="292"/>
      <c r="G255" s="295" t="s">
        <v>696</v>
      </c>
      <c r="H255" s="296"/>
      <c r="I255" s="296"/>
      <c r="J255" s="296"/>
      <c r="K255" s="296"/>
      <c r="L255" s="173">
        <v>2182</v>
      </c>
      <c r="M255" s="173">
        <v>274</v>
      </c>
      <c r="N255" s="173">
        <v>0</v>
      </c>
      <c r="O255" s="173">
        <v>2456</v>
      </c>
      <c r="P255" s="173">
        <f t="shared" si="3"/>
        <v>274</v>
      </c>
    </row>
    <row r="256" spans="1:16" ht="9.9" customHeight="1" x14ac:dyDescent="0.3">
      <c r="A256" s="203" t="s">
        <v>738</v>
      </c>
      <c r="B256" s="291" t="s">
        <v>336</v>
      </c>
      <c r="C256" s="292"/>
      <c r="D256" s="292"/>
      <c r="E256" s="292"/>
      <c r="F256" s="292"/>
      <c r="G256" s="295" t="s">
        <v>739</v>
      </c>
      <c r="H256" s="296"/>
      <c r="I256" s="296"/>
      <c r="J256" s="296"/>
      <c r="K256" s="296"/>
      <c r="L256" s="173">
        <v>2302.7399999999998</v>
      </c>
      <c r="M256" s="173">
        <v>0</v>
      </c>
      <c r="N256" s="173">
        <v>0</v>
      </c>
      <c r="O256" s="173">
        <v>2302.7399999999998</v>
      </c>
      <c r="P256" s="173">
        <f t="shared" si="3"/>
        <v>0</v>
      </c>
    </row>
    <row r="257" spans="1:16" ht="9.9" customHeight="1" x14ac:dyDescent="0.3">
      <c r="A257" s="203" t="s">
        <v>740</v>
      </c>
      <c r="B257" s="291" t="s">
        <v>336</v>
      </c>
      <c r="C257" s="292"/>
      <c r="D257" s="292"/>
      <c r="E257" s="292"/>
      <c r="F257" s="292"/>
      <c r="G257" s="295" t="s">
        <v>741</v>
      </c>
      <c r="H257" s="296"/>
      <c r="I257" s="296"/>
      <c r="J257" s="296"/>
      <c r="K257" s="296"/>
      <c r="L257" s="173">
        <v>4906.67</v>
      </c>
      <c r="M257" s="173">
        <v>0</v>
      </c>
      <c r="N257" s="173">
        <v>0</v>
      </c>
      <c r="O257" s="173">
        <v>4906.67</v>
      </c>
      <c r="P257" s="173">
        <f t="shared" si="3"/>
        <v>0</v>
      </c>
    </row>
    <row r="258" spans="1:16" ht="9.9" customHeight="1" x14ac:dyDescent="0.3">
      <c r="A258" s="116" t="s">
        <v>336</v>
      </c>
      <c r="B258" s="291" t="s">
        <v>336</v>
      </c>
      <c r="C258" s="292"/>
      <c r="D258" s="292"/>
      <c r="E258" s="292"/>
      <c r="F258" s="292"/>
      <c r="G258" s="117" t="s">
        <v>336</v>
      </c>
      <c r="H258" s="118"/>
      <c r="I258" s="118"/>
      <c r="J258" s="118"/>
      <c r="K258" s="118"/>
      <c r="L258" s="174"/>
      <c r="M258" s="174"/>
      <c r="N258" s="174"/>
      <c r="O258" s="174"/>
      <c r="P258" s="174"/>
    </row>
    <row r="259" spans="1:16" ht="9.9" customHeight="1" x14ac:dyDescent="0.3">
      <c r="A259" s="204" t="s">
        <v>742</v>
      </c>
      <c r="B259" s="291" t="s">
        <v>336</v>
      </c>
      <c r="C259" s="292"/>
      <c r="D259" s="292"/>
      <c r="E259" s="293" t="s">
        <v>743</v>
      </c>
      <c r="F259" s="294"/>
      <c r="G259" s="294"/>
      <c r="H259" s="294"/>
      <c r="I259" s="294"/>
      <c r="J259" s="294"/>
      <c r="K259" s="294"/>
      <c r="L259" s="172">
        <v>672470.77</v>
      </c>
      <c r="M259" s="172">
        <v>70533.91</v>
      </c>
      <c r="N259" s="172">
        <v>354</v>
      </c>
      <c r="O259" s="172">
        <v>742650.68</v>
      </c>
      <c r="P259" s="172">
        <f t="shared" ref="P259:P263" si="4">M259-N259</f>
        <v>70179.91</v>
      </c>
    </row>
    <row r="260" spans="1:16" ht="9.9" customHeight="1" x14ac:dyDescent="0.3">
      <c r="A260" s="204" t="s">
        <v>744</v>
      </c>
      <c r="B260" s="291" t="s">
        <v>336</v>
      </c>
      <c r="C260" s="292"/>
      <c r="D260" s="292"/>
      <c r="E260" s="292"/>
      <c r="F260" s="293" t="s">
        <v>698</v>
      </c>
      <c r="G260" s="294"/>
      <c r="H260" s="294"/>
      <c r="I260" s="294"/>
      <c r="J260" s="294"/>
      <c r="K260" s="294"/>
      <c r="L260" s="172">
        <v>672470.77</v>
      </c>
      <c r="M260" s="172">
        <v>70533.91</v>
      </c>
      <c r="N260" s="172">
        <v>354</v>
      </c>
      <c r="O260" s="172">
        <v>742650.68</v>
      </c>
      <c r="P260" s="172">
        <f t="shared" si="4"/>
        <v>70179.91</v>
      </c>
    </row>
    <row r="261" spans="1:16" ht="9.9" customHeight="1" x14ac:dyDescent="0.3">
      <c r="A261" s="203" t="s">
        <v>745</v>
      </c>
      <c r="B261" s="291" t="s">
        <v>336</v>
      </c>
      <c r="C261" s="292"/>
      <c r="D261" s="292"/>
      <c r="E261" s="292"/>
      <c r="F261" s="292"/>
      <c r="G261" s="295" t="s">
        <v>692</v>
      </c>
      <c r="H261" s="296"/>
      <c r="I261" s="296"/>
      <c r="J261" s="296"/>
      <c r="K261" s="296"/>
      <c r="L261" s="173">
        <v>8148.99</v>
      </c>
      <c r="M261" s="173">
        <v>751.52</v>
      </c>
      <c r="N261" s="173">
        <v>0</v>
      </c>
      <c r="O261" s="173">
        <v>8900.51</v>
      </c>
      <c r="P261" s="173">
        <f t="shared" si="4"/>
        <v>751.52</v>
      </c>
    </row>
    <row r="262" spans="1:16" ht="9.9" customHeight="1" x14ac:dyDescent="0.3">
      <c r="A262" s="203" t="s">
        <v>746</v>
      </c>
      <c r="B262" s="291" t="s">
        <v>336</v>
      </c>
      <c r="C262" s="292"/>
      <c r="D262" s="292"/>
      <c r="E262" s="292"/>
      <c r="F262" s="292"/>
      <c r="G262" s="295" t="s">
        <v>720</v>
      </c>
      <c r="H262" s="296"/>
      <c r="I262" s="296"/>
      <c r="J262" s="296"/>
      <c r="K262" s="296"/>
      <c r="L262" s="173">
        <v>136464.72</v>
      </c>
      <c r="M262" s="173">
        <v>32695.05</v>
      </c>
      <c r="N262" s="173">
        <v>354</v>
      </c>
      <c r="O262" s="173">
        <v>168805.77</v>
      </c>
      <c r="P262" s="173">
        <f t="shared" si="4"/>
        <v>32341.05</v>
      </c>
    </row>
    <row r="263" spans="1:16" ht="9.9" customHeight="1" x14ac:dyDescent="0.3">
      <c r="A263" s="203" t="s">
        <v>747</v>
      </c>
      <c r="B263" s="291" t="s">
        <v>336</v>
      </c>
      <c r="C263" s="292"/>
      <c r="D263" s="292"/>
      <c r="E263" s="292"/>
      <c r="F263" s="292"/>
      <c r="G263" s="295" t="s">
        <v>741</v>
      </c>
      <c r="H263" s="296"/>
      <c r="I263" s="296"/>
      <c r="J263" s="296"/>
      <c r="K263" s="296"/>
      <c r="L263" s="173">
        <v>527857.06000000006</v>
      </c>
      <c r="M263" s="173">
        <v>37087.339999999997</v>
      </c>
      <c r="N263" s="173">
        <v>0</v>
      </c>
      <c r="O263" s="173">
        <v>564944.4</v>
      </c>
      <c r="P263" s="173">
        <f t="shared" si="4"/>
        <v>37087.339999999997</v>
      </c>
    </row>
    <row r="264" spans="1:16" ht="9.9" customHeight="1" x14ac:dyDescent="0.3">
      <c r="A264" s="204" t="s">
        <v>336</v>
      </c>
      <c r="B264" s="291" t="s">
        <v>336</v>
      </c>
      <c r="C264" s="292"/>
      <c r="D264" s="292"/>
      <c r="E264" s="120" t="s">
        <v>336</v>
      </c>
      <c r="F264" s="121"/>
      <c r="G264" s="121"/>
      <c r="H264" s="121"/>
      <c r="I264" s="121"/>
      <c r="J264" s="121"/>
      <c r="K264" s="121"/>
      <c r="L264" s="175"/>
      <c r="M264" s="175"/>
      <c r="N264" s="175"/>
      <c r="O264" s="175"/>
      <c r="P264" s="175"/>
    </row>
    <row r="265" spans="1:16" ht="9.9" customHeight="1" x14ac:dyDescent="0.3">
      <c r="A265" s="204" t="s">
        <v>748</v>
      </c>
      <c r="B265" s="291" t="s">
        <v>336</v>
      </c>
      <c r="C265" s="292"/>
      <c r="D265" s="293" t="s">
        <v>749</v>
      </c>
      <c r="E265" s="294"/>
      <c r="F265" s="294"/>
      <c r="G265" s="294"/>
      <c r="H265" s="294"/>
      <c r="I265" s="294"/>
      <c r="J265" s="294"/>
      <c r="K265" s="294"/>
      <c r="L265" s="172">
        <v>1176759.8500000001</v>
      </c>
      <c r="M265" s="172">
        <v>116680.99</v>
      </c>
      <c r="N265" s="172">
        <v>0</v>
      </c>
      <c r="O265" s="172">
        <v>1293440.8400000001</v>
      </c>
      <c r="P265" s="172">
        <f t="shared" ref="P265:P276" si="5">M265-N265</f>
        <v>116680.99</v>
      </c>
    </row>
    <row r="266" spans="1:16" ht="9.9" customHeight="1" x14ac:dyDescent="0.3">
      <c r="A266" s="204" t="s">
        <v>750</v>
      </c>
      <c r="B266" s="291" t="s">
        <v>336</v>
      </c>
      <c r="C266" s="292"/>
      <c r="D266" s="292"/>
      <c r="E266" s="293" t="s">
        <v>749</v>
      </c>
      <c r="F266" s="294"/>
      <c r="G266" s="294"/>
      <c r="H266" s="294"/>
      <c r="I266" s="294"/>
      <c r="J266" s="294"/>
      <c r="K266" s="294"/>
      <c r="L266" s="172">
        <v>1176759.8500000001</v>
      </c>
      <c r="M266" s="172">
        <v>116680.99</v>
      </c>
      <c r="N266" s="172">
        <v>0</v>
      </c>
      <c r="O266" s="172">
        <v>1293440.8400000001</v>
      </c>
      <c r="P266" s="172">
        <f t="shared" si="5"/>
        <v>116680.99</v>
      </c>
    </row>
    <row r="267" spans="1:16" ht="9.9" customHeight="1" x14ac:dyDescent="0.3">
      <c r="A267" s="204" t="s">
        <v>751</v>
      </c>
      <c r="B267" s="291" t="s">
        <v>336</v>
      </c>
      <c r="C267" s="292"/>
      <c r="D267" s="292"/>
      <c r="E267" s="292"/>
      <c r="F267" s="293" t="s">
        <v>749</v>
      </c>
      <c r="G267" s="294"/>
      <c r="H267" s="294"/>
      <c r="I267" s="294"/>
      <c r="J267" s="294"/>
      <c r="K267" s="294"/>
      <c r="L267" s="172">
        <v>1176759.8500000001</v>
      </c>
      <c r="M267" s="172">
        <v>116680.99</v>
      </c>
      <c r="N267" s="172">
        <v>0</v>
      </c>
      <c r="O267" s="172">
        <v>1293440.8400000001</v>
      </c>
      <c r="P267" s="172">
        <f t="shared" si="5"/>
        <v>116680.99</v>
      </c>
    </row>
    <row r="268" spans="1:16" ht="9.9" customHeight="1" x14ac:dyDescent="0.3">
      <c r="A268" s="203" t="s">
        <v>752</v>
      </c>
      <c r="B268" s="291" t="s">
        <v>336</v>
      </c>
      <c r="C268" s="292"/>
      <c r="D268" s="292"/>
      <c r="E268" s="292"/>
      <c r="F268" s="292"/>
      <c r="G268" s="295" t="s">
        <v>753</v>
      </c>
      <c r="H268" s="296"/>
      <c r="I268" s="296"/>
      <c r="J268" s="296"/>
      <c r="K268" s="296"/>
      <c r="L268" s="173">
        <v>58538.62</v>
      </c>
      <c r="M268" s="173">
        <v>2782.57</v>
      </c>
      <c r="N268" s="173">
        <v>0</v>
      </c>
      <c r="O268" s="173">
        <v>61321.19</v>
      </c>
      <c r="P268" s="173">
        <f t="shared" si="5"/>
        <v>2782.57</v>
      </c>
    </row>
    <row r="269" spans="1:16" ht="9.9" customHeight="1" x14ac:dyDescent="0.3">
      <c r="A269" s="203" t="s">
        <v>754</v>
      </c>
      <c r="B269" s="291" t="s">
        <v>336</v>
      </c>
      <c r="C269" s="292"/>
      <c r="D269" s="292"/>
      <c r="E269" s="292"/>
      <c r="F269" s="292"/>
      <c r="G269" s="295" t="s">
        <v>755</v>
      </c>
      <c r="H269" s="296"/>
      <c r="I269" s="296"/>
      <c r="J269" s="296"/>
      <c r="K269" s="296"/>
      <c r="L269" s="173">
        <v>32340</v>
      </c>
      <c r="M269" s="173">
        <v>1249.5</v>
      </c>
      <c r="N269" s="173">
        <v>0</v>
      </c>
      <c r="O269" s="173">
        <v>33589.5</v>
      </c>
      <c r="P269" s="173">
        <f t="shared" si="5"/>
        <v>1249.5</v>
      </c>
    </row>
    <row r="270" spans="1:16" ht="9.9" customHeight="1" x14ac:dyDescent="0.3">
      <c r="A270" s="203" t="s">
        <v>756</v>
      </c>
      <c r="B270" s="291" t="s">
        <v>336</v>
      </c>
      <c r="C270" s="292"/>
      <c r="D270" s="292"/>
      <c r="E270" s="292"/>
      <c r="F270" s="292"/>
      <c r="G270" s="295" t="s">
        <v>757</v>
      </c>
      <c r="H270" s="296"/>
      <c r="I270" s="296"/>
      <c r="J270" s="296"/>
      <c r="K270" s="296"/>
      <c r="L270" s="173">
        <v>21270.83</v>
      </c>
      <c r="M270" s="173">
        <v>5471.72</v>
      </c>
      <c r="N270" s="173">
        <v>0</v>
      </c>
      <c r="O270" s="173">
        <v>26742.55</v>
      </c>
      <c r="P270" s="173">
        <f t="shared" si="5"/>
        <v>5471.72</v>
      </c>
    </row>
    <row r="271" spans="1:16" ht="9.9" customHeight="1" x14ac:dyDescent="0.3">
      <c r="A271" s="203" t="s">
        <v>758</v>
      </c>
      <c r="B271" s="291" t="s">
        <v>336</v>
      </c>
      <c r="C271" s="292"/>
      <c r="D271" s="292"/>
      <c r="E271" s="292"/>
      <c r="F271" s="292"/>
      <c r="G271" s="295" t="s">
        <v>759</v>
      </c>
      <c r="H271" s="296"/>
      <c r="I271" s="296"/>
      <c r="J271" s="296"/>
      <c r="K271" s="296"/>
      <c r="L271" s="173">
        <v>78835.259999999995</v>
      </c>
      <c r="M271" s="173">
        <v>8141.97</v>
      </c>
      <c r="N271" s="173">
        <v>0</v>
      </c>
      <c r="O271" s="173">
        <v>86977.23</v>
      </c>
      <c r="P271" s="173">
        <f t="shared" si="5"/>
        <v>8141.97</v>
      </c>
    </row>
    <row r="272" spans="1:16" ht="9.9" customHeight="1" x14ac:dyDescent="0.3">
      <c r="A272" s="203" t="s">
        <v>760</v>
      </c>
      <c r="B272" s="291" t="s">
        <v>336</v>
      </c>
      <c r="C272" s="292"/>
      <c r="D272" s="292"/>
      <c r="E272" s="292"/>
      <c r="F272" s="292"/>
      <c r="G272" s="295" t="s">
        <v>761</v>
      </c>
      <c r="H272" s="296"/>
      <c r="I272" s="296"/>
      <c r="J272" s="296"/>
      <c r="K272" s="296"/>
      <c r="L272" s="173">
        <v>382864.64000000001</v>
      </c>
      <c r="M272" s="173">
        <v>51603.48</v>
      </c>
      <c r="N272" s="173">
        <v>0</v>
      </c>
      <c r="O272" s="173">
        <v>434468.12</v>
      </c>
      <c r="P272" s="173">
        <f t="shared" si="5"/>
        <v>51603.48</v>
      </c>
    </row>
    <row r="273" spans="1:16" ht="18.899999999999999" customHeight="1" x14ac:dyDescent="0.3">
      <c r="A273" s="203" t="s">
        <v>762</v>
      </c>
      <c r="B273" s="291" t="s">
        <v>336</v>
      </c>
      <c r="C273" s="292"/>
      <c r="D273" s="292"/>
      <c r="E273" s="292"/>
      <c r="F273" s="292"/>
      <c r="G273" s="295" t="s">
        <v>763</v>
      </c>
      <c r="H273" s="296"/>
      <c r="I273" s="296"/>
      <c r="J273" s="296"/>
      <c r="K273" s="296"/>
      <c r="L273" s="173">
        <v>220455.57</v>
      </c>
      <c r="M273" s="173">
        <v>1651.96</v>
      </c>
      <c r="N273" s="173">
        <v>0</v>
      </c>
      <c r="O273" s="173">
        <v>222107.53</v>
      </c>
      <c r="P273" s="173">
        <f t="shared" si="5"/>
        <v>1651.96</v>
      </c>
    </row>
    <row r="274" spans="1:16" ht="9.9" customHeight="1" x14ac:dyDescent="0.3">
      <c r="A274" s="203" t="s">
        <v>764</v>
      </c>
      <c r="B274" s="291" t="s">
        <v>336</v>
      </c>
      <c r="C274" s="292"/>
      <c r="D274" s="292"/>
      <c r="E274" s="292"/>
      <c r="F274" s="292"/>
      <c r="G274" s="295" t="s">
        <v>765</v>
      </c>
      <c r="H274" s="296"/>
      <c r="I274" s="296"/>
      <c r="J274" s="296"/>
      <c r="K274" s="296"/>
      <c r="L274" s="173">
        <v>298933.89</v>
      </c>
      <c r="M274" s="173">
        <v>37168.519999999997</v>
      </c>
      <c r="N274" s="173">
        <v>0</v>
      </c>
      <c r="O274" s="173">
        <v>336102.41</v>
      </c>
      <c r="P274" s="173">
        <f t="shared" si="5"/>
        <v>37168.519999999997</v>
      </c>
    </row>
    <row r="275" spans="1:16" ht="9.9" customHeight="1" x14ac:dyDescent="0.3">
      <c r="A275" s="203" t="s">
        <v>766</v>
      </c>
      <c r="B275" s="291" t="s">
        <v>336</v>
      </c>
      <c r="C275" s="292"/>
      <c r="D275" s="292"/>
      <c r="E275" s="292"/>
      <c r="F275" s="292"/>
      <c r="G275" s="295" t="s">
        <v>767</v>
      </c>
      <c r="H275" s="296"/>
      <c r="I275" s="296"/>
      <c r="J275" s="296"/>
      <c r="K275" s="296"/>
      <c r="L275" s="173">
        <v>11748.68</v>
      </c>
      <c r="M275" s="173">
        <v>1558.25</v>
      </c>
      <c r="N275" s="173">
        <v>0</v>
      </c>
      <c r="O275" s="173">
        <v>13306.93</v>
      </c>
      <c r="P275" s="173">
        <f t="shared" si="5"/>
        <v>1558.25</v>
      </c>
    </row>
    <row r="276" spans="1:16" ht="9.9" customHeight="1" x14ac:dyDescent="0.3">
      <c r="A276" s="203" t="s">
        <v>768</v>
      </c>
      <c r="B276" s="291" t="s">
        <v>336</v>
      </c>
      <c r="C276" s="292"/>
      <c r="D276" s="292"/>
      <c r="E276" s="292"/>
      <c r="F276" s="292"/>
      <c r="G276" s="295" t="s">
        <v>769</v>
      </c>
      <c r="H276" s="296"/>
      <c r="I276" s="296"/>
      <c r="J276" s="296"/>
      <c r="K276" s="296"/>
      <c r="L276" s="173">
        <v>71772.36</v>
      </c>
      <c r="M276" s="173">
        <v>7053.02</v>
      </c>
      <c r="N276" s="173">
        <v>0</v>
      </c>
      <c r="O276" s="173">
        <v>78825.38</v>
      </c>
      <c r="P276" s="173">
        <f t="shared" si="5"/>
        <v>7053.02</v>
      </c>
    </row>
    <row r="277" spans="1:16" ht="9.9" customHeight="1" x14ac:dyDescent="0.3">
      <c r="A277" s="116" t="s">
        <v>336</v>
      </c>
      <c r="B277" s="291" t="s">
        <v>336</v>
      </c>
      <c r="C277" s="292"/>
      <c r="D277" s="292"/>
      <c r="E277" s="292"/>
      <c r="F277" s="292"/>
      <c r="G277" s="117" t="s">
        <v>336</v>
      </c>
      <c r="H277" s="118"/>
      <c r="I277" s="118"/>
      <c r="J277" s="118"/>
      <c r="K277" s="118"/>
      <c r="L277" s="174"/>
      <c r="M277" s="174"/>
      <c r="N277" s="174"/>
      <c r="O277" s="174"/>
      <c r="P277" s="174"/>
    </row>
    <row r="278" spans="1:16" ht="9.9" customHeight="1" x14ac:dyDescent="0.3">
      <c r="A278" s="204" t="s">
        <v>770</v>
      </c>
      <c r="B278" s="202" t="s">
        <v>336</v>
      </c>
      <c r="C278" s="293" t="s">
        <v>771</v>
      </c>
      <c r="D278" s="294"/>
      <c r="E278" s="294"/>
      <c r="F278" s="294"/>
      <c r="G278" s="294"/>
      <c r="H278" s="294"/>
      <c r="I278" s="294"/>
      <c r="J278" s="294"/>
      <c r="K278" s="294"/>
      <c r="L278" s="172">
        <v>875400.16</v>
      </c>
      <c r="M278" s="172">
        <v>74061.25</v>
      </c>
      <c r="N278" s="172">
        <v>0</v>
      </c>
      <c r="O278" s="172">
        <v>949461.41</v>
      </c>
      <c r="P278" s="172">
        <f t="shared" ref="P278:P282" si="6">M278-N278</f>
        <v>74061.25</v>
      </c>
    </row>
    <row r="279" spans="1:16" ht="9.9" customHeight="1" x14ac:dyDescent="0.3">
      <c r="A279" s="204" t="s">
        <v>772</v>
      </c>
      <c r="B279" s="291" t="s">
        <v>336</v>
      </c>
      <c r="C279" s="292"/>
      <c r="D279" s="293" t="s">
        <v>771</v>
      </c>
      <c r="E279" s="294"/>
      <c r="F279" s="294"/>
      <c r="G279" s="294"/>
      <c r="H279" s="294"/>
      <c r="I279" s="294"/>
      <c r="J279" s="294"/>
      <c r="K279" s="294"/>
      <c r="L279" s="172">
        <v>875400.16</v>
      </c>
      <c r="M279" s="172">
        <v>74061.25</v>
      </c>
      <c r="N279" s="172">
        <v>0</v>
      </c>
      <c r="O279" s="172">
        <v>949461.41</v>
      </c>
      <c r="P279" s="172">
        <f t="shared" si="6"/>
        <v>74061.25</v>
      </c>
    </row>
    <row r="280" spans="1:16" ht="9.9" customHeight="1" x14ac:dyDescent="0.3">
      <c r="A280" s="204" t="s">
        <v>773</v>
      </c>
      <c r="B280" s="291" t="s">
        <v>336</v>
      </c>
      <c r="C280" s="292"/>
      <c r="D280" s="292"/>
      <c r="E280" s="293" t="s">
        <v>771</v>
      </c>
      <c r="F280" s="294"/>
      <c r="G280" s="294"/>
      <c r="H280" s="294"/>
      <c r="I280" s="294"/>
      <c r="J280" s="294"/>
      <c r="K280" s="294"/>
      <c r="L280" s="172">
        <v>875400.16</v>
      </c>
      <c r="M280" s="172">
        <v>74061.25</v>
      </c>
      <c r="N280" s="172">
        <v>0</v>
      </c>
      <c r="O280" s="172">
        <v>949461.41</v>
      </c>
      <c r="P280" s="172">
        <f t="shared" si="6"/>
        <v>74061.25</v>
      </c>
    </row>
    <row r="281" spans="1:16" ht="9.9" customHeight="1" x14ac:dyDescent="0.3">
      <c r="A281" s="204" t="s">
        <v>774</v>
      </c>
      <c r="B281" s="291" t="s">
        <v>336</v>
      </c>
      <c r="C281" s="292"/>
      <c r="D281" s="292"/>
      <c r="E281" s="292"/>
      <c r="F281" s="293" t="s">
        <v>775</v>
      </c>
      <c r="G281" s="294"/>
      <c r="H281" s="294"/>
      <c r="I281" s="294"/>
      <c r="J281" s="294"/>
      <c r="K281" s="294"/>
      <c r="L281" s="172">
        <v>27131.8</v>
      </c>
      <c r="M281" s="172">
        <v>3010.43</v>
      </c>
      <c r="N281" s="172">
        <v>0</v>
      </c>
      <c r="O281" s="172">
        <v>30142.23</v>
      </c>
      <c r="P281" s="172">
        <f t="shared" si="6"/>
        <v>3010.43</v>
      </c>
    </row>
    <row r="282" spans="1:16" ht="9.9" customHeight="1" x14ac:dyDescent="0.3">
      <c r="A282" s="203" t="s">
        <v>776</v>
      </c>
      <c r="B282" s="291" t="s">
        <v>336</v>
      </c>
      <c r="C282" s="292"/>
      <c r="D282" s="292"/>
      <c r="E282" s="292"/>
      <c r="F282" s="292"/>
      <c r="G282" s="295" t="s">
        <v>777</v>
      </c>
      <c r="H282" s="296"/>
      <c r="I282" s="296"/>
      <c r="J282" s="296"/>
      <c r="K282" s="296"/>
      <c r="L282" s="173">
        <v>27131.8</v>
      </c>
      <c r="M282" s="173">
        <v>3010.43</v>
      </c>
      <c r="N282" s="173">
        <v>0</v>
      </c>
      <c r="O282" s="173">
        <v>30142.23</v>
      </c>
      <c r="P282" s="173">
        <f t="shared" si="6"/>
        <v>3010.43</v>
      </c>
    </row>
    <row r="283" spans="1:16" ht="9.9" customHeight="1" x14ac:dyDescent="0.3">
      <c r="A283" s="116" t="s">
        <v>336</v>
      </c>
      <c r="B283" s="291" t="s">
        <v>336</v>
      </c>
      <c r="C283" s="292"/>
      <c r="D283" s="292"/>
      <c r="E283" s="292"/>
      <c r="F283" s="292"/>
      <c r="G283" s="117" t="s">
        <v>336</v>
      </c>
      <c r="H283" s="118"/>
      <c r="I283" s="118"/>
      <c r="J283" s="118"/>
      <c r="K283" s="118"/>
      <c r="L283" s="174"/>
      <c r="M283" s="174"/>
      <c r="N283" s="174"/>
      <c r="O283" s="174"/>
      <c r="P283" s="174"/>
    </row>
    <row r="284" spans="1:16" ht="9.9" customHeight="1" x14ac:dyDescent="0.3">
      <c r="A284" s="204" t="s">
        <v>778</v>
      </c>
      <c r="B284" s="291" t="s">
        <v>336</v>
      </c>
      <c r="C284" s="292"/>
      <c r="D284" s="292"/>
      <c r="E284" s="292"/>
      <c r="F284" s="293" t="s">
        <v>779</v>
      </c>
      <c r="G284" s="294"/>
      <c r="H284" s="294"/>
      <c r="I284" s="294"/>
      <c r="J284" s="294"/>
      <c r="K284" s="294"/>
      <c r="L284" s="172">
        <v>535523.55000000005</v>
      </c>
      <c r="M284" s="172">
        <v>31482.38</v>
      </c>
      <c r="N284" s="172">
        <v>0</v>
      </c>
      <c r="O284" s="172">
        <v>567005.93000000005</v>
      </c>
      <c r="P284" s="172">
        <f t="shared" ref="P284:P288" si="7">M284-N284</f>
        <v>31482.38</v>
      </c>
    </row>
    <row r="285" spans="1:16" ht="9.9" customHeight="1" x14ac:dyDescent="0.3">
      <c r="A285" s="203" t="s">
        <v>780</v>
      </c>
      <c r="B285" s="291" t="s">
        <v>336</v>
      </c>
      <c r="C285" s="292"/>
      <c r="D285" s="292"/>
      <c r="E285" s="292"/>
      <c r="F285" s="292"/>
      <c r="G285" s="295" t="s">
        <v>781</v>
      </c>
      <c r="H285" s="296"/>
      <c r="I285" s="296"/>
      <c r="J285" s="296"/>
      <c r="K285" s="296"/>
      <c r="L285" s="173">
        <v>207816.12</v>
      </c>
      <c r="M285" s="173">
        <v>13946.18</v>
      </c>
      <c r="N285" s="173">
        <v>0</v>
      </c>
      <c r="O285" s="173">
        <v>221762.3</v>
      </c>
      <c r="P285" s="173">
        <f t="shared" si="7"/>
        <v>13946.18</v>
      </c>
    </row>
    <row r="286" spans="1:16" ht="9.9" customHeight="1" x14ac:dyDescent="0.3">
      <c r="A286" s="203" t="s">
        <v>782</v>
      </c>
      <c r="B286" s="291" t="s">
        <v>336</v>
      </c>
      <c r="C286" s="292"/>
      <c r="D286" s="292"/>
      <c r="E286" s="292"/>
      <c r="F286" s="292"/>
      <c r="G286" s="295" t="s">
        <v>783</v>
      </c>
      <c r="H286" s="296"/>
      <c r="I286" s="296"/>
      <c r="J286" s="296"/>
      <c r="K286" s="296"/>
      <c r="L286" s="173">
        <v>54392.4</v>
      </c>
      <c r="M286" s="173">
        <v>6043.6</v>
      </c>
      <c r="N286" s="173">
        <v>0</v>
      </c>
      <c r="O286" s="173">
        <v>60436</v>
      </c>
      <c r="P286" s="173">
        <f t="shared" si="7"/>
        <v>6043.6</v>
      </c>
    </row>
    <row r="287" spans="1:16" ht="9.9" customHeight="1" x14ac:dyDescent="0.3">
      <c r="A287" s="203" t="s">
        <v>784</v>
      </c>
      <c r="B287" s="291" t="s">
        <v>336</v>
      </c>
      <c r="C287" s="292"/>
      <c r="D287" s="292"/>
      <c r="E287" s="292"/>
      <c r="F287" s="292"/>
      <c r="G287" s="295" t="s">
        <v>785</v>
      </c>
      <c r="H287" s="296"/>
      <c r="I287" s="296"/>
      <c r="J287" s="296"/>
      <c r="K287" s="296"/>
      <c r="L287" s="173">
        <v>240342.18</v>
      </c>
      <c r="M287" s="173">
        <v>8553.51</v>
      </c>
      <c r="N287" s="173">
        <v>0</v>
      </c>
      <c r="O287" s="173">
        <v>248895.69</v>
      </c>
      <c r="P287" s="173">
        <f t="shared" si="7"/>
        <v>8553.51</v>
      </c>
    </row>
    <row r="288" spans="1:16" ht="9.9" customHeight="1" x14ac:dyDescent="0.3">
      <c r="A288" s="203" t="s">
        <v>786</v>
      </c>
      <c r="B288" s="291" t="s">
        <v>336</v>
      </c>
      <c r="C288" s="292"/>
      <c r="D288" s="292"/>
      <c r="E288" s="292"/>
      <c r="F288" s="292"/>
      <c r="G288" s="295" t="s">
        <v>787</v>
      </c>
      <c r="H288" s="296"/>
      <c r="I288" s="296"/>
      <c r="J288" s="296"/>
      <c r="K288" s="296"/>
      <c r="L288" s="173">
        <v>32972.85</v>
      </c>
      <c r="M288" s="173">
        <v>2939.09</v>
      </c>
      <c r="N288" s="173">
        <v>0</v>
      </c>
      <c r="O288" s="173">
        <v>35911.94</v>
      </c>
      <c r="P288" s="173">
        <f t="shared" si="7"/>
        <v>2939.09</v>
      </c>
    </row>
    <row r="289" spans="1:16" ht="9.9" customHeight="1" x14ac:dyDescent="0.3">
      <c r="A289" s="116" t="s">
        <v>336</v>
      </c>
      <c r="B289" s="291" t="s">
        <v>336</v>
      </c>
      <c r="C289" s="292"/>
      <c r="D289" s="292"/>
      <c r="E289" s="292"/>
      <c r="F289" s="292"/>
      <c r="G289" s="117" t="s">
        <v>336</v>
      </c>
      <c r="H289" s="118"/>
      <c r="I289" s="118"/>
      <c r="J289" s="118"/>
      <c r="K289" s="118"/>
      <c r="L289" s="174"/>
      <c r="M289" s="174"/>
      <c r="N289" s="174"/>
      <c r="O289" s="174"/>
      <c r="P289" s="174"/>
    </row>
    <row r="290" spans="1:16" ht="9.9" customHeight="1" x14ac:dyDescent="0.3">
      <c r="A290" s="204" t="s">
        <v>788</v>
      </c>
      <c r="B290" s="291" t="s">
        <v>336</v>
      </c>
      <c r="C290" s="292"/>
      <c r="D290" s="292"/>
      <c r="E290" s="292"/>
      <c r="F290" s="293" t="s">
        <v>789</v>
      </c>
      <c r="G290" s="294"/>
      <c r="H290" s="294"/>
      <c r="I290" s="294"/>
      <c r="J290" s="294"/>
      <c r="K290" s="294"/>
      <c r="L290" s="172">
        <v>11740.55</v>
      </c>
      <c r="M290" s="172">
        <v>0</v>
      </c>
      <c r="N290" s="172">
        <v>0</v>
      </c>
      <c r="O290" s="172">
        <v>11740.55</v>
      </c>
      <c r="P290" s="172">
        <f t="shared" ref="P290:P292" si="8">M290-N290</f>
        <v>0</v>
      </c>
    </row>
    <row r="291" spans="1:16" ht="9.9" customHeight="1" x14ac:dyDescent="0.3">
      <c r="A291" s="203" t="s">
        <v>790</v>
      </c>
      <c r="B291" s="291" t="s">
        <v>336</v>
      </c>
      <c r="C291" s="292"/>
      <c r="D291" s="292"/>
      <c r="E291" s="292"/>
      <c r="F291" s="292"/>
      <c r="G291" s="295" t="s">
        <v>791</v>
      </c>
      <c r="H291" s="296"/>
      <c r="I291" s="296"/>
      <c r="J291" s="296"/>
      <c r="K291" s="296"/>
      <c r="L291" s="173">
        <v>1378.55</v>
      </c>
      <c r="M291" s="173">
        <v>0</v>
      </c>
      <c r="N291" s="173">
        <v>0</v>
      </c>
      <c r="O291" s="173">
        <v>1378.55</v>
      </c>
      <c r="P291" s="173">
        <f t="shared" si="8"/>
        <v>0</v>
      </c>
    </row>
    <row r="292" spans="1:16" ht="9.9" customHeight="1" x14ac:dyDescent="0.3">
      <c r="A292" s="203" t="s">
        <v>792</v>
      </c>
      <c r="B292" s="291" t="s">
        <v>336</v>
      </c>
      <c r="C292" s="292"/>
      <c r="D292" s="292"/>
      <c r="E292" s="292"/>
      <c r="F292" s="292"/>
      <c r="G292" s="295" t="s">
        <v>793</v>
      </c>
      <c r="H292" s="296"/>
      <c r="I292" s="296"/>
      <c r="J292" s="296"/>
      <c r="K292" s="296"/>
      <c r="L292" s="173">
        <v>10362</v>
      </c>
      <c r="M292" s="173">
        <v>0</v>
      </c>
      <c r="N292" s="173">
        <v>0</v>
      </c>
      <c r="O292" s="173">
        <v>10362</v>
      </c>
      <c r="P292" s="173">
        <f t="shared" si="8"/>
        <v>0</v>
      </c>
    </row>
    <row r="293" spans="1:16" ht="9.9" customHeight="1" x14ac:dyDescent="0.3">
      <c r="A293" s="116" t="s">
        <v>336</v>
      </c>
      <c r="B293" s="291" t="s">
        <v>336</v>
      </c>
      <c r="C293" s="292"/>
      <c r="D293" s="292"/>
      <c r="E293" s="292"/>
      <c r="F293" s="292"/>
      <c r="G293" s="117" t="s">
        <v>336</v>
      </c>
      <c r="H293" s="118"/>
      <c r="I293" s="118"/>
      <c r="J293" s="118"/>
      <c r="K293" s="118"/>
      <c r="L293" s="174"/>
      <c r="M293" s="174"/>
      <c r="N293" s="174"/>
      <c r="O293" s="174"/>
      <c r="P293" s="174"/>
    </row>
    <row r="294" spans="1:16" ht="9.9" customHeight="1" x14ac:dyDescent="0.3">
      <c r="A294" s="204" t="s">
        <v>794</v>
      </c>
      <c r="B294" s="291" t="s">
        <v>336</v>
      </c>
      <c r="C294" s="292"/>
      <c r="D294" s="292"/>
      <c r="E294" s="292"/>
      <c r="F294" s="293" t="s">
        <v>795</v>
      </c>
      <c r="G294" s="294"/>
      <c r="H294" s="294"/>
      <c r="I294" s="294"/>
      <c r="J294" s="294"/>
      <c r="K294" s="294"/>
      <c r="L294" s="172">
        <v>143284.26999999999</v>
      </c>
      <c r="M294" s="172">
        <v>23770.78</v>
      </c>
      <c r="N294" s="172">
        <v>0</v>
      </c>
      <c r="O294" s="172">
        <v>167055.04999999999</v>
      </c>
      <c r="P294" s="172">
        <f t="shared" ref="P294:P300" si="9">M294-N294</f>
        <v>23770.78</v>
      </c>
    </row>
    <row r="295" spans="1:16" ht="9.9" customHeight="1" x14ac:dyDescent="0.3">
      <c r="A295" s="203" t="s">
        <v>796</v>
      </c>
      <c r="B295" s="291" t="s">
        <v>336</v>
      </c>
      <c r="C295" s="292"/>
      <c r="D295" s="292"/>
      <c r="E295" s="292"/>
      <c r="F295" s="292"/>
      <c r="G295" s="295" t="s">
        <v>797</v>
      </c>
      <c r="H295" s="296"/>
      <c r="I295" s="296"/>
      <c r="J295" s="296"/>
      <c r="K295" s="296"/>
      <c r="L295" s="173">
        <v>47960.6</v>
      </c>
      <c r="M295" s="173">
        <v>12639.52</v>
      </c>
      <c r="N295" s="173">
        <v>0</v>
      </c>
      <c r="O295" s="173">
        <v>60600.12</v>
      </c>
      <c r="P295" s="173">
        <f t="shared" si="9"/>
        <v>12639.52</v>
      </c>
    </row>
    <row r="296" spans="1:16" ht="9.9" customHeight="1" x14ac:dyDescent="0.3">
      <c r="A296" s="203" t="s">
        <v>798</v>
      </c>
      <c r="B296" s="291" t="s">
        <v>336</v>
      </c>
      <c r="C296" s="292"/>
      <c r="D296" s="292"/>
      <c r="E296" s="292"/>
      <c r="F296" s="292"/>
      <c r="G296" s="295" t="s">
        <v>799</v>
      </c>
      <c r="H296" s="296"/>
      <c r="I296" s="296"/>
      <c r="J296" s="296"/>
      <c r="K296" s="296"/>
      <c r="L296" s="173">
        <v>12353.46</v>
      </c>
      <c r="M296" s="173">
        <v>763.38</v>
      </c>
      <c r="N296" s="173">
        <v>0</v>
      </c>
      <c r="O296" s="173">
        <v>13116.84</v>
      </c>
      <c r="P296" s="173">
        <f t="shared" si="9"/>
        <v>763.38</v>
      </c>
    </row>
    <row r="297" spans="1:16" ht="9.9" customHeight="1" x14ac:dyDescent="0.3">
      <c r="A297" s="203" t="s">
        <v>800</v>
      </c>
      <c r="B297" s="291" t="s">
        <v>336</v>
      </c>
      <c r="C297" s="292"/>
      <c r="D297" s="292"/>
      <c r="E297" s="292"/>
      <c r="F297" s="292"/>
      <c r="G297" s="295" t="s">
        <v>801</v>
      </c>
      <c r="H297" s="296"/>
      <c r="I297" s="296"/>
      <c r="J297" s="296"/>
      <c r="K297" s="296"/>
      <c r="L297" s="173">
        <v>72975.789999999994</v>
      </c>
      <c r="M297" s="173">
        <v>8066</v>
      </c>
      <c r="N297" s="173">
        <v>0</v>
      </c>
      <c r="O297" s="173">
        <v>81041.789999999994</v>
      </c>
      <c r="P297" s="173">
        <f t="shared" si="9"/>
        <v>8066</v>
      </c>
    </row>
    <row r="298" spans="1:16" ht="9.9" customHeight="1" x14ac:dyDescent="0.3">
      <c r="A298" s="203" t="s">
        <v>802</v>
      </c>
      <c r="B298" s="291" t="s">
        <v>336</v>
      </c>
      <c r="C298" s="292"/>
      <c r="D298" s="292"/>
      <c r="E298" s="292"/>
      <c r="F298" s="292"/>
      <c r="G298" s="295" t="s">
        <v>803</v>
      </c>
      <c r="H298" s="296"/>
      <c r="I298" s="296"/>
      <c r="J298" s="296"/>
      <c r="K298" s="296"/>
      <c r="L298" s="173">
        <v>679.6</v>
      </c>
      <c r="M298" s="173">
        <v>267.89999999999998</v>
      </c>
      <c r="N298" s="173">
        <v>0</v>
      </c>
      <c r="O298" s="173">
        <v>947.5</v>
      </c>
      <c r="P298" s="173">
        <f t="shared" si="9"/>
        <v>267.89999999999998</v>
      </c>
    </row>
    <row r="299" spans="1:16" ht="9.9" customHeight="1" x14ac:dyDescent="0.3">
      <c r="A299" s="203" t="s">
        <v>804</v>
      </c>
      <c r="B299" s="291" t="s">
        <v>336</v>
      </c>
      <c r="C299" s="292"/>
      <c r="D299" s="292"/>
      <c r="E299" s="292"/>
      <c r="F299" s="292"/>
      <c r="G299" s="295" t="s">
        <v>805</v>
      </c>
      <c r="H299" s="296"/>
      <c r="I299" s="296"/>
      <c r="J299" s="296"/>
      <c r="K299" s="296"/>
      <c r="L299" s="173">
        <v>7860.87</v>
      </c>
      <c r="M299" s="173">
        <v>1884.28</v>
      </c>
      <c r="N299" s="173">
        <v>0</v>
      </c>
      <c r="O299" s="173">
        <v>9745.15</v>
      </c>
      <c r="P299" s="173">
        <f t="shared" si="9"/>
        <v>1884.28</v>
      </c>
    </row>
    <row r="300" spans="1:16" ht="9.9" customHeight="1" x14ac:dyDescent="0.3">
      <c r="A300" s="203" t="s">
        <v>806</v>
      </c>
      <c r="B300" s="291" t="s">
        <v>336</v>
      </c>
      <c r="C300" s="292"/>
      <c r="D300" s="292"/>
      <c r="E300" s="292"/>
      <c r="F300" s="292"/>
      <c r="G300" s="295" t="s">
        <v>767</v>
      </c>
      <c r="H300" s="296"/>
      <c r="I300" s="296"/>
      <c r="J300" s="296"/>
      <c r="K300" s="296"/>
      <c r="L300" s="173">
        <v>1453.95</v>
      </c>
      <c r="M300" s="173">
        <v>149.69999999999999</v>
      </c>
      <c r="N300" s="173">
        <v>0</v>
      </c>
      <c r="O300" s="173">
        <v>1603.65</v>
      </c>
      <c r="P300" s="173">
        <f t="shared" si="9"/>
        <v>149.69999999999999</v>
      </c>
    </row>
    <row r="301" spans="1:16" ht="9.9" customHeight="1" x14ac:dyDescent="0.3">
      <c r="A301" s="116" t="s">
        <v>336</v>
      </c>
      <c r="B301" s="291" t="s">
        <v>336</v>
      </c>
      <c r="C301" s="292"/>
      <c r="D301" s="292"/>
      <c r="E301" s="292"/>
      <c r="F301" s="292"/>
      <c r="G301" s="117" t="s">
        <v>336</v>
      </c>
      <c r="H301" s="118"/>
      <c r="I301" s="118"/>
      <c r="J301" s="118"/>
      <c r="K301" s="118"/>
      <c r="L301" s="174"/>
      <c r="M301" s="174"/>
      <c r="N301" s="174"/>
      <c r="O301" s="174"/>
      <c r="P301" s="174"/>
    </row>
    <row r="302" spans="1:16" ht="9.9" customHeight="1" x14ac:dyDescent="0.3">
      <c r="A302" s="204" t="s">
        <v>807</v>
      </c>
      <c r="B302" s="291" t="s">
        <v>336</v>
      </c>
      <c r="C302" s="292"/>
      <c r="D302" s="292"/>
      <c r="E302" s="292"/>
      <c r="F302" s="293" t="s">
        <v>808</v>
      </c>
      <c r="G302" s="294"/>
      <c r="H302" s="294"/>
      <c r="I302" s="294"/>
      <c r="J302" s="294"/>
      <c r="K302" s="294"/>
      <c r="L302" s="172">
        <v>55844</v>
      </c>
      <c r="M302" s="172">
        <v>3306.74</v>
      </c>
      <c r="N302" s="172">
        <v>0</v>
      </c>
      <c r="O302" s="172">
        <v>59150.74</v>
      </c>
      <c r="P302" s="172">
        <f t="shared" ref="P302:P308" si="10">M302-N302</f>
        <v>3306.74</v>
      </c>
    </row>
    <row r="303" spans="1:16" ht="9.9" customHeight="1" x14ac:dyDescent="0.3">
      <c r="A303" s="203" t="s">
        <v>809</v>
      </c>
      <c r="B303" s="291" t="s">
        <v>336</v>
      </c>
      <c r="C303" s="292"/>
      <c r="D303" s="292"/>
      <c r="E303" s="292"/>
      <c r="F303" s="292"/>
      <c r="G303" s="295" t="s">
        <v>608</v>
      </c>
      <c r="H303" s="296"/>
      <c r="I303" s="296"/>
      <c r="J303" s="296"/>
      <c r="K303" s="296"/>
      <c r="L303" s="173">
        <v>7174.4</v>
      </c>
      <c r="M303" s="173">
        <v>542.42999999999995</v>
      </c>
      <c r="N303" s="173">
        <v>0</v>
      </c>
      <c r="O303" s="173">
        <v>7716.83</v>
      </c>
      <c r="P303" s="173">
        <f t="shared" si="10"/>
        <v>542.42999999999995</v>
      </c>
    </row>
    <row r="304" spans="1:16" ht="9.9" customHeight="1" x14ac:dyDescent="0.3">
      <c r="A304" s="203" t="s">
        <v>810</v>
      </c>
      <c r="B304" s="291" t="s">
        <v>336</v>
      </c>
      <c r="C304" s="292"/>
      <c r="D304" s="292"/>
      <c r="E304" s="292"/>
      <c r="F304" s="292"/>
      <c r="G304" s="295" t="s">
        <v>811</v>
      </c>
      <c r="H304" s="296"/>
      <c r="I304" s="296"/>
      <c r="J304" s="296"/>
      <c r="K304" s="296"/>
      <c r="L304" s="173">
        <v>494.82</v>
      </c>
      <c r="M304" s="173">
        <v>0</v>
      </c>
      <c r="N304" s="173">
        <v>0</v>
      </c>
      <c r="O304" s="173">
        <v>494.82</v>
      </c>
      <c r="P304" s="173">
        <f t="shared" si="10"/>
        <v>0</v>
      </c>
    </row>
    <row r="305" spans="1:16" ht="9.9" customHeight="1" x14ac:dyDescent="0.3">
      <c r="A305" s="203" t="s">
        <v>812</v>
      </c>
      <c r="B305" s="291" t="s">
        <v>336</v>
      </c>
      <c r="C305" s="292"/>
      <c r="D305" s="292"/>
      <c r="E305" s="292"/>
      <c r="F305" s="292"/>
      <c r="G305" s="295" t="s">
        <v>813</v>
      </c>
      <c r="H305" s="296"/>
      <c r="I305" s="296"/>
      <c r="J305" s="296"/>
      <c r="K305" s="296"/>
      <c r="L305" s="173">
        <v>15187.05</v>
      </c>
      <c r="M305" s="173">
        <v>1835.59</v>
      </c>
      <c r="N305" s="173">
        <v>0</v>
      </c>
      <c r="O305" s="173">
        <v>17022.64</v>
      </c>
      <c r="P305" s="173">
        <f t="shared" si="10"/>
        <v>1835.59</v>
      </c>
    </row>
    <row r="306" spans="1:16" ht="9.9" customHeight="1" x14ac:dyDescent="0.3">
      <c r="A306" s="203" t="s">
        <v>814</v>
      </c>
      <c r="B306" s="291" t="s">
        <v>336</v>
      </c>
      <c r="C306" s="292"/>
      <c r="D306" s="292"/>
      <c r="E306" s="292"/>
      <c r="F306" s="292"/>
      <c r="G306" s="295" t="s">
        <v>815</v>
      </c>
      <c r="H306" s="296"/>
      <c r="I306" s="296"/>
      <c r="J306" s="296"/>
      <c r="K306" s="296"/>
      <c r="L306" s="173">
        <v>27142.38</v>
      </c>
      <c r="M306" s="173">
        <v>841.2</v>
      </c>
      <c r="N306" s="173">
        <v>0</v>
      </c>
      <c r="O306" s="173">
        <v>27983.58</v>
      </c>
      <c r="P306" s="173">
        <f t="shared" si="10"/>
        <v>841.2</v>
      </c>
    </row>
    <row r="307" spans="1:16" ht="9.9" customHeight="1" x14ac:dyDescent="0.3">
      <c r="A307" s="203" t="s">
        <v>816</v>
      </c>
      <c r="B307" s="291" t="s">
        <v>336</v>
      </c>
      <c r="C307" s="292"/>
      <c r="D307" s="292"/>
      <c r="E307" s="292"/>
      <c r="F307" s="292"/>
      <c r="G307" s="295" t="s">
        <v>817</v>
      </c>
      <c r="H307" s="296"/>
      <c r="I307" s="296"/>
      <c r="J307" s="296"/>
      <c r="K307" s="296"/>
      <c r="L307" s="173">
        <v>5783.13</v>
      </c>
      <c r="M307" s="173">
        <v>73.69</v>
      </c>
      <c r="N307" s="173">
        <v>0</v>
      </c>
      <c r="O307" s="173">
        <v>5856.82</v>
      </c>
      <c r="P307" s="173">
        <f t="shared" si="10"/>
        <v>73.69</v>
      </c>
    </row>
    <row r="308" spans="1:16" ht="9.9" customHeight="1" x14ac:dyDescent="0.3">
      <c r="A308" s="203" t="s">
        <v>818</v>
      </c>
      <c r="B308" s="291" t="s">
        <v>336</v>
      </c>
      <c r="C308" s="292"/>
      <c r="D308" s="292"/>
      <c r="E308" s="292"/>
      <c r="F308" s="292"/>
      <c r="G308" s="295" t="s">
        <v>819</v>
      </c>
      <c r="H308" s="296"/>
      <c r="I308" s="296"/>
      <c r="J308" s="296"/>
      <c r="K308" s="296"/>
      <c r="L308" s="173">
        <v>62.22</v>
      </c>
      <c r="M308" s="173">
        <v>13.83</v>
      </c>
      <c r="N308" s="173">
        <v>0</v>
      </c>
      <c r="O308" s="173">
        <v>76.05</v>
      </c>
      <c r="P308" s="173">
        <f t="shared" si="10"/>
        <v>13.83</v>
      </c>
    </row>
    <row r="309" spans="1:16" ht="9.9" customHeight="1" x14ac:dyDescent="0.3">
      <c r="A309" s="116" t="s">
        <v>336</v>
      </c>
      <c r="B309" s="291" t="s">
        <v>336</v>
      </c>
      <c r="C309" s="292"/>
      <c r="D309" s="292"/>
      <c r="E309" s="292"/>
      <c r="F309" s="292"/>
      <c r="G309" s="117" t="s">
        <v>336</v>
      </c>
      <c r="H309" s="118"/>
      <c r="I309" s="118"/>
      <c r="J309" s="118"/>
      <c r="K309" s="118"/>
      <c r="L309" s="174"/>
      <c r="M309" s="174"/>
      <c r="N309" s="174"/>
      <c r="O309" s="174"/>
      <c r="P309" s="174"/>
    </row>
    <row r="310" spans="1:16" ht="9.9" customHeight="1" x14ac:dyDescent="0.3">
      <c r="A310" s="204" t="s">
        <v>820</v>
      </c>
      <c r="B310" s="291" t="s">
        <v>336</v>
      </c>
      <c r="C310" s="292"/>
      <c r="D310" s="292"/>
      <c r="E310" s="292"/>
      <c r="F310" s="293" t="s">
        <v>821</v>
      </c>
      <c r="G310" s="294"/>
      <c r="H310" s="294"/>
      <c r="I310" s="294"/>
      <c r="J310" s="294"/>
      <c r="K310" s="294"/>
      <c r="L310" s="172">
        <v>98432.11</v>
      </c>
      <c r="M310" s="172">
        <v>12490.92</v>
      </c>
      <c r="N310" s="172">
        <v>0</v>
      </c>
      <c r="O310" s="172">
        <v>110923.03</v>
      </c>
      <c r="P310" s="172">
        <f t="shared" ref="P310:P327" si="11">M310-N310</f>
        <v>12490.92</v>
      </c>
    </row>
    <row r="311" spans="1:16" ht="9.9" customHeight="1" x14ac:dyDescent="0.3">
      <c r="A311" s="203" t="s">
        <v>822</v>
      </c>
      <c r="B311" s="291" t="s">
        <v>336</v>
      </c>
      <c r="C311" s="292"/>
      <c r="D311" s="292"/>
      <c r="E311" s="292"/>
      <c r="F311" s="292"/>
      <c r="G311" s="295" t="s">
        <v>823</v>
      </c>
      <c r="H311" s="296"/>
      <c r="I311" s="296"/>
      <c r="J311" s="296"/>
      <c r="K311" s="296"/>
      <c r="L311" s="173">
        <v>1015</v>
      </c>
      <c r="M311" s="173">
        <v>0</v>
      </c>
      <c r="N311" s="173">
        <v>0</v>
      </c>
      <c r="O311" s="173">
        <v>1015</v>
      </c>
      <c r="P311" s="173">
        <f t="shared" si="11"/>
        <v>0</v>
      </c>
    </row>
    <row r="312" spans="1:16" ht="9.9" customHeight="1" x14ac:dyDescent="0.3">
      <c r="A312" s="203" t="s">
        <v>824</v>
      </c>
      <c r="B312" s="291" t="s">
        <v>336</v>
      </c>
      <c r="C312" s="292"/>
      <c r="D312" s="292"/>
      <c r="E312" s="292"/>
      <c r="F312" s="292"/>
      <c r="G312" s="295" t="s">
        <v>825</v>
      </c>
      <c r="H312" s="296"/>
      <c r="I312" s="296"/>
      <c r="J312" s="296"/>
      <c r="K312" s="296"/>
      <c r="L312" s="173">
        <v>707.27</v>
      </c>
      <c r="M312" s="173">
        <v>0</v>
      </c>
      <c r="N312" s="173">
        <v>0</v>
      </c>
      <c r="O312" s="173">
        <v>707.27</v>
      </c>
      <c r="P312" s="173">
        <f t="shared" si="11"/>
        <v>0</v>
      </c>
    </row>
    <row r="313" spans="1:16" ht="9.9" customHeight="1" x14ac:dyDescent="0.3">
      <c r="A313" s="203" t="s">
        <v>826</v>
      </c>
      <c r="B313" s="291" t="s">
        <v>336</v>
      </c>
      <c r="C313" s="292"/>
      <c r="D313" s="292"/>
      <c r="E313" s="292"/>
      <c r="F313" s="292"/>
      <c r="G313" s="295" t="s">
        <v>827</v>
      </c>
      <c r="H313" s="296"/>
      <c r="I313" s="296"/>
      <c r="J313" s="296"/>
      <c r="K313" s="296"/>
      <c r="L313" s="173">
        <v>5543.29</v>
      </c>
      <c r="M313" s="173">
        <v>612.75</v>
      </c>
      <c r="N313" s="173">
        <v>0</v>
      </c>
      <c r="O313" s="173">
        <v>6156.04</v>
      </c>
      <c r="P313" s="173">
        <f t="shared" si="11"/>
        <v>612.75</v>
      </c>
    </row>
    <row r="314" spans="1:16" ht="9.9" customHeight="1" x14ac:dyDescent="0.3">
      <c r="A314" s="203" t="s">
        <v>828</v>
      </c>
      <c r="B314" s="291" t="s">
        <v>336</v>
      </c>
      <c r="C314" s="292"/>
      <c r="D314" s="292"/>
      <c r="E314" s="292"/>
      <c r="F314" s="292"/>
      <c r="G314" s="295" t="s">
        <v>829</v>
      </c>
      <c r="H314" s="296"/>
      <c r="I314" s="296"/>
      <c r="J314" s="296"/>
      <c r="K314" s="296"/>
      <c r="L314" s="173">
        <v>2016.65</v>
      </c>
      <c r="M314" s="173">
        <v>596.09</v>
      </c>
      <c r="N314" s="173">
        <v>0</v>
      </c>
      <c r="O314" s="173">
        <v>2612.7399999999998</v>
      </c>
      <c r="P314" s="173">
        <f t="shared" si="11"/>
        <v>596.09</v>
      </c>
    </row>
    <row r="315" spans="1:16" ht="9.9" customHeight="1" x14ac:dyDescent="0.3">
      <c r="A315" s="203" t="s">
        <v>830</v>
      </c>
      <c r="B315" s="291" t="s">
        <v>336</v>
      </c>
      <c r="C315" s="292"/>
      <c r="D315" s="292"/>
      <c r="E315" s="292"/>
      <c r="F315" s="292"/>
      <c r="G315" s="295" t="s">
        <v>831</v>
      </c>
      <c r="H315" s="296"/>
      <c r="I315" s="296"/>
      <c r="J315" s="296"/>
      <c r="K315" s="296"/>
      <c r="L315" s="173">
        <v>70</v>
      </c>
      <c r="M315" s="173">
        <v>0</v>
      </c>
      <c r="N315" s="173">
        <v>0</v>
      </c>
      <c r="O315" s="173">
        <v>70</v>
      </c>
      <c r="P315" s="173">
        <f t="shared" si="11"/>
        <v>0</v>
      </c>
    </row>
    <row r="316" spans="1:16" ht="9.9" customHeight="1" x14ac:dyDescent="0.3">
      <c r="A316" s="203" t="s">
        <v>834</v>
      </c>
      <c r="B316" s="291" t="s">
        <v>336</v>
      </c>
      <c r="C316" s="292"/>
      <c r="D316" s="292"/>
      <c r="E316" s="292"/>
      <c r="F316" s="292"/>
      <c r="G316" s="295" t="s">
        <v>835</v>
      </c>
      <c r="H316" s="296"/>
      <c r="I316" s="296"/>
      <c r="J316" s="296"/>
      <c r="K316" s="296"/>
      <c r="L316" s="173">
        <v>390</v>
      </c>
      <c r="M316" s="173">
        <v>0</v>
      </c>
      <c r="N316" s="173">
        <v>0</v>
      </c>
      <c r="O316" s="173">
        <v>390</v>
      </c>
      <c r="P316" s="173">
        <f t="shared" si="11"/>
        <v>0</v>
      </c>
    </row>
    <row r="317" spans="1:16" ht="9.9" customHeight="1" x14ac:dyDescent="0.3">
      <c r="A317" s="203" t="s">
        <v>836</v>
      </c>
      <c r="B317" s="291" t="s">
        <v>336</v>
      </c>
      <c r="C317" s="292"/>
      <c r="D317" s="292"/>
      <c r="E317" s="292"/>
      <c r="F317" s="292"/>
      <c r="G317" s="295" t="s">
        <v>837</v>
      </c>
      <c r="H317" s="296"/>
      <c r="I317" s="296"/>
      <c r="J317" s="296"/>
      <c r="K317" s="296"/>
      <c r="L317" s="173">
        <v>29.4</v>
      </c>
      <c r="M317" s="173">
        <v>0</v>
      </c>
      <c r="N317" s="173">
        <v>0</v>
      </c>
      <c r="O317" s="173">
        <v>29.4</v>
      </c>
      <c r="P317" s="173">
        <f t="shared" si="11"/>
        <v>0</v>
      </c>
    </row>
    <row r="318" spans="1:16" ht="9.9" customHeight="1" x14ac:dyDescent="0.3">
      <c r="A318" s="203" t="s">
        <v>838</v>
      </c>
      <c r="B318" s="291" t="s">
        <v>336</v>
      </c>
      <c r="C318" s="292"/>
      <c r="D318" s="292"/>
      <c r="E318" s="292"/>
      <c r="F318" s="292"/>
      <c r="G318" s="295" t="s">
        <v>839</v>
      </c>
      <c r="H318" s="296"/>
      <c r="I318" s="296"/>
      <c r="J318" s="296"/>
      <c r="K318" s="296"/>
      <c r="L318" s="173">
        <v>28440</v>
      </c>
      <c r="M318" s="173">
        <v>3160</v>
      </c>
      <c r="N318" s="173">
        <v>0</v>
      </c>
      <c r="O318" s="173">
        <v>31600</v>
      </c>
      <c r="P318" s="173">
        <f t="shared" si="11"/>
        <v>3160</v>
      </c>
    </row>
    <row r="319" spans="1:16" ht="9.9" customHeight="1" x14ac:dyDescent="0.3">
      <c r="A319" s="203" t="s">
        <v>840</v>
      </c>
      <c r="B319" s="291" t="s">
        <v>336</v>
      </c>
      <c r="C319" s="292"/>
      <c r="D319" s="292"/>
      <c r="E319" s="292"/>
      <c r="F319" s="292"/>
      <c r="G319" s="295" t="s">
        <v>841</v>
      </c>
      <c r="H319" s="296"/>
      <c r="I319" s="296"/>
      <c r="J319" s="296"/>
      <c r="K319" s="296"/>
      <c r="L319" s="173">
        <v>244.74</v>
      </c>
      <c r="M319" s="173">
        <v>165</v>
      </c>
      <c r="N319" s="173">
        <v>0</v>
      </c>
      <c r="O319" s="173">
        <v>409.74</v>
      </c>
      <c r="P319" s="173">
        <f t="shared" si="11"/>
        <v>165</v>
      </c>
    </row>
    <row r="320" spans="1:16" ht="9.9" customHeight="1" x14ac:dyDescent="0.3">
      <c r="A320" s="203" t="s">
        <v>842</v>
      </c>
      <c r="B320" s="291" t="s">
        <v>336</v>
      </c>
      <c r="C320" s="292"/>
      <c r="D320" s="292"/>
      <c r="E320" s="292"/>
      <c r="F320" s="292"/>
      <c r="G320" s="295" t="s">
        <v>843</v>
      </c>
      <c r="H320" s="296"/>
      <c r="I320" s="296"/>
      <c r="J320" s="296"/>
      <c r="K320" s="296"/>
      <c r="L320" s="173">
        <v>1310.2</v>
      </c>
      <c r="M320" s="173">
        <v>0</v>
      </c>
      <c r="N320" s="173">
        <v>0</v>
      </c>
      <c r="O320" s="173">
        <v>1310.2</v>
      </c>
      <c r="P320" s="173">
        <f t="shared" si="11"/>
        <v>0</v>
      </c>
    </row>
    <row r="321" spans="1:16" ht="9.9" customHeight="1" x14ac:dyDescent="0.3">
      <c r="A321" s="203" t="s">
        <v>844</v>
      </c>
      <c r="B321" s="291" t="s">
        <v>336</v>
      </c>
      <c r="C321" s="292"/>
      <c r="D321" s="292"/>
      <c r="E321" s="292"/>
      <c r="F321" s="292"/>
      <c r="G321" s="295" t="s">
        <v>845</v>
      </c>
      <c r="H321" s="296"/>
      <c r="I321" s="296"/>
      <c r="J321" s="296"/>
      <c r="K321" s="296"/>
      <c r="L321" s="173">
        <v>6300</v>
      </c>
      <c r="M321" s="173">
        <v>959.35</v>
      </c>
      <c r="N321" s="173">
        <v>0</v>
      </c>
      <c r="O321" s="173">
        <v>7259.35</v>
      </c>
      <c r="P321" s="173">
        <f t="shared" si="11"/>
        <v>959.35</v>
      </c>
    </row>
    <row r="322" spans="1:16" ht="9.9" customHeight="1" x14ac:dyDescent="0.3">
      <c r="A322" s="203" t="s">
        <v>846</v>
      </c>
      <c r="B322" s="291" t="s">
        <v>336</v>
      </c>
      <c r="C322" s="292"/>
      <c r="D322" s="292"/>
      <c r="E322" s="292"/>
      <c r="F322" s="292"/>
      <c r="G322" s="295" t="s">
        <v>847</v>
      </c>
      <c r="H322" s="296"/>
      <c r="I322" s="296"/>
      <c r="J322" s="296"/>
      <c r="K322" s="296"/>
      <c r="L322" s="173">
        <v>18328.599999999999</v>
      </c>
      <c r="M322" s="173">
        <v>4200.26</v>
      </c>
      <c r="N322" s="173">
        <v>0</v>
      </c>
      <c r="O322" s="173">
        <v>22528.86</v>
      </c>
      <c r="P322" s="173">
        <f t="shared" si="11"/>
        <v>4200.26</v>
      </c>
    </row>
    <row r="323" spans="1:16" ht="9.9" customHeight="1" x14ac:dyDescent="0.3">
      <c r="A323" s="203" t="s">
        <v>848</v>
      </c>
      <c r="B323" s="291" t="s">
        <v>336</v>
      </c>
      <c r="C323" s="292"/>
      <c r="D323" s="292"/>
      <c r="E323" s="292"/>
      <c r="F323" s="292"/>
      <c r="G323" s="295" t="s">
        <v>849</v>
      </c>
      <c r="H323" s="296"/>
      <c r="I323" s="296"/>
      <c r="J323" s="296"/>
      <c r="K323" s="296"/>
      <c r="L323" s="173">
        <v>3187.5</v>
      </c>
      <c r="M323" s="173">
        <v>533</v>
      </c>
      <c r="N323" s="173">
        <v>0</v>
      </c>
      <c r="O323" s="173">
        <v>3720.5</v>
      </c>
      <c r="P323" s="173">
        <f t="shared" si="11"/>
        <v>533</v>
      </c>
    </row>
    <row r="324" spans="1:16" ht="9.9" customHeight="1" x14ac:dyDescent="0.3">
      <c r="A324" s="203" t="s">
        <v>850</v>
      </c>
      <c r="B324" s="291" t="s">
        <v>336</v>
      </c>
      <c r="C324" s="292"/>
      <c r="D324" s="292"/>
      <c r="E324" s="292"/>
      <c r="F324" s="292"/>
      <c r="G324" s="295" t="s">
        <v>851</v>
      </c>
      <c r="H324" s="296"/>
      <c r="I324" s="296"/>
      <c r="J324" s="296"/>
      <c r="K324" s="296"/>
      <c r="L324" s="173">
        <v>4044.3</v>
      </c>
      <c r="M324" s="173">
        <v>144.12</v>
      </c>
      <c r="N324" s="173">
        <v>0</v>
      </c>
      <c r="O324" s="173">
        <v>4188.42</v>
      </c>
      <c r="P324" s="173">
        <f t="shared" si="11"/>
        <v>144.12</v>
      </c>
    </row>
    <row r="325" spans="1:16" ht="9.9" customHeight="1" x14ac:dyDescent="0.3">
      <c r="A325" s="203" t="s">
        <v>852</v>
      </c>
      <c r="B325" s="291" t="s">
        <v>336</v>
      </c>
      <c r="C325" s="292"/>
      <c r="D325" s="292"/>
      <c r="E325" s="292"/>
      <c r="F325" s="292"/>
      <c r="G325" s="295" t="s">
        <v>853</v>
      </c>
      <c r="H325" s="296"/>
      <c r="I325" s="296"/>
      <c r="J325" s="296"/>
      <c r="K325" s="296"/>
      <c r="L325" s="173">
        <v>23512.3</v>
      </c>
      <c r="M325" s="173">
        <v>2060.35</v>
      </c>
      <c r="N325" s="173">
        <v>0</v>
      </c>
      <c r="O325" s="173">
        <v>25572.65</v>
      </c>
      <c r="P325" s="173">
        <f t="shared" si="11"/>
        <v>2060.35</v>
      </c>
    </row>
    <row r="326" spans="1:16" ht="9.9" customHeight="1" x14ac:dyDescent="0.3">
      <c r="A326" s="203" t="s">
        <v>854</v>
      </c>
      <c r="B326" s="291" t="s">
        <v>336</v>
      </c>
      <c r="C326" s="292"/>
      <c r="D326" s="292"/>
      <c r="E326" s="292"/>
      <c r="F326" s="292"/>
      <c r="G326" s="295" t="s">
        <v>855</v>
      </c>
      <c r="H326" s="296"/>
      <c r="I326" s="296"/>
      <c r="J326" s="296"/>
      <c r="K326" s="296"/>
      <c r="L326" s="173">
        <v>90</v>
      </c>
      <c r="M326" s="173">
        <v>60</v>
      </c>
      <c r="N326" s="173">
        <v>0</v>
      </c>
      <c r="O326" s="173">
        <v>150</v>
      </c>
      <c r="P326" s="173">
        <f t="shared" si="11"/>
        <v>60</v>
      </c>
    </row>
    <row r="327" spans="1:16" ht="9.9" customHeight="1" x14ac:dyDescent="0.3">
      <c r="A327" s="203" t="s">
        <v>856</v>
      </c>
      <c r="B327" s="291" t="s">
        <v>336</v>
      </c>
      <c r="C327" s="292"/>
      <c r="D327" s="292"/>
      <c r="E327" s="292"/>
      <c r="F327" s="292"/>
      <c r="G327" s="295" t="s">
        <v>857</v>
      </c>
      <c r="H327" s="296"/>
      <c r="I327" s="296"/>
      <c r="J327" s="296"/>
      <c r="K327" s="296"/>
      <c r="L327" s="173">
        <v>3202.86</v>
      </c>
      <c r="M327" s="173">
        <v>0</v>
      </c>
      <c r="N327" s="173">
        <v>0</v>
      </c>
      <c r="O327" s="173">
        <v>3202.86</v>
      </c>
      <c r="P327" s="173">
        <f t="shared" si="11"/>
        <v>0</v>
      </c>
    </row>
    <row r="328" spans="1:16" ht="9.9" customHeight="1" x14ac:dyDescent="0.3">
      <c r="A328" s="116" t="s">
        <v>336</v>
      </c>
      <c r="B328" s="291" t="s">
        <v>336</v>
      </c>
      <c r="C328" s="292"/>
      <c r="D328" s="292"/>
      <c r="E328" s="292"/>
      <c r="F328" s="292"/>
      <c r="G328" s="117" t="s">
        <v>336</v>
      </c>
      <c r="H328" s="118"/>
      <c r="I328" s="118"/>
      <c r="J328" s="118"/>
      <c r="K328" s="118"/>
      <c r="L328" s="174"/>
      <c r="M328" s="174"/>
      <c r="N328" s="174"/>
      <c r="O328" s="174"/>
      <c r="P328" s="174"/>
    </row>
    <row r="329" spans="1:16" ht="9.9" customHeight="1" x14ac:dyDescent="0.3">
      <c r="A329" s="204" t="s">
        <v>858</v>
      </c>
      <c r="B329" s="291" t="s">
        <v>336</v>
      </c>
      <c r="C329" s="292"/>
      <c r="D329" s="292"/>
      <c r="E329" s="292"/>
      <c r="F329" s="293" t="s">
        <v>859</v>
      </c>
      <c r="G329" s="294"/>
      <c r="H329" s="294"/>
      <c r="I329" s="294"/>
      <c r="J329" s="294"/>
      <c r="K329" s="294"/>
      <c r="L329" s="172">
        <v>3443.88</v>
      </c>
      <c r="M329" s="172">
        <v>0</v>
      </c>
      <c r="N329" s="172">
        <v>0</v>
      </c>
      <c r="O329" s="172">
        <v>3443.88</v>
      </c>
      <c r="P329" s="172">
        <f t="shared" ref="P329:P330" si="12">M329-N329</f>
        <v>0</v>
      </c>
    </row>
    <row r="330" spans="1:16" ht="9.9" customHeight="1" x14ac:dyDescent="0.3">
      <c r="A330" s="203" t="s">
        <v>860</v>
      </c>
      <c r="B330" s="291" t="s">
        <v>336</v>
      </c>
      <c r="C330" s="292"/>
      <c r="D330" s="292"/>
      <c r="E330" s="292"/>
      <c r="F330" s="292"/>
      <c r="G330" s="295" t="s">
        <v>861</v>
      </c>
      <c r="H330" s="296"/>
      <c r="I330" s="296"/>
      <c r="J330" s="296"/>
      <c r="K330" s="296"/>
      <c r="L330" s="173">
        <v>3443.88</v>
      </c>
      <c r="M330" s="173">
        <v>0</v>
      </c>
      <c r="N330" s="173">
        <v>0</v>
      </c>
      <c r="O330" s="173">
        <v>3443.88</v>
      </c>
      <c r="P330" s="173">
        <f t="shared" si="12"/>
        <v>0</v>
      </c>
    </row>
    <row r="331" spans="1:16" ht="9.9" customHeight="1" x14ac:dyDescent="0.3">
      <c r="A331" s="116" t="s">
        <v>336</v>
      </c>
      <c r="B331" s="291" t="s">
        <v>336</v>
      </c>
      <c r="C331" s="292"/>
      <c r="D331" s="292"/>
      <c r="E331" s="292"/>
      <c r="F331" s="292"/>
      <c r="G331" s="117" t="s">
        <v>336</v>
      </c>
      <c r="H331" s="118"/>
      <c r="I331" s="118"/>
      <c r="J331" s="118"/>
      <c r="K331" s="118"/>
      <c r="L331" s="174"/>
      <c r="M331" s="174"/>
      <c r="N331" s="174"/>
      <c r="O331" s="174"/>
      <c r="P331" s="174"/>
    </row>
    <row r="332" spans="1:16" ht="9.9" customHeight="1" x14ac:dyDescent="0.3">
      <c r="A332" s="204" t="s">
        <v>862</v>
      </c>
      <c r="B332" s="202" t="s">
        <v>336</v>
      </c>
      <c r="C332" s="293" t="s">
        <v>863</v>
      </c>
      <c r="D332" s="294"/>
      <c r="E332" s="294"/>
      <c r="F332" s="294"/>
      <c r="G332" s="294"/>
      <c r="H332" s="294"/>
      <c r="I332" s="294"/>
      <c r="J332" s="294"/>
      <c r="K332" s="294"/>
      <c r="L332" s="172">
        <v>157557.04</v>
      </c>
      <c r="M332" s="172">
        <v>56057.440000000002</v>
      </c>
      <c r="N332" s="172">
        <v>0</v>
      </c>
      <c r="O332" s="172">
        <v>213614.48</v>
      </c>
      <c r="P332" s="172">
        <f t="shared" ref="P332:P346" si="13">M332-N332</f>
        <v>56057.440000000002</v>
      </c>
    </row>
    <row r="333" spans="1:16" ht="9.9" customHeight="1" x14ac:dyDescent="0.3">
      <c r="A333" s="204" t="s">
        <v>864</v>
      </c>
      <c r="B333" s="291" t="s">
        <v>336</v>
      </c>
      <c r="C333" s="292"/>
      <c r="D333" s="293" t="s">
        <v>863</v>
      </c>
      <c r="E333" s="294"/>
      <c r="F333" s="294"/>
      <c r="G333" s="294"/>
      <c r="H333" s="294"/>
      <c r="I333" s="294"/>
      <c r="J333" s="294"/>
      <c r="K333" s="294"/>
      <c r="L333" s="172">
        <v>157557.04</v>
      </c>
      <c r="M333" s="172">
        <v>56057.440000000002</v>
      </c>
      <c r="N333" s="172">
        <v>0</v>
      </c>
      <c r="O333" s="172">
        <v>213614.48</v>
      </c>
      <c r="P333" s="172">
        <f t="shared" si="13"/>
        <v>56057.440000000002</v>
      </c>
    </row>
    <row r="334" spans="1:16" ht="9.9" customHeight="1" x14ac:dyDescent="0.3">
      <c r="A334" s="204" t="s">
        <v>865</v>
      </c>
      <c r="B334" s="291" t="s">
        <v>336</v>
      </c>
      <c r="C334" s="292"/>
      <c r="D334" s="292"/>
      <c r="E334" s="293" t="s">
        <v>863</v>
      </c>
      <c r="F334" s="294"/>
      <c r="G334" s="294"/>
      <c r="H334" s="294"/>
      <c r="I334" s="294"/>
      <c r="J334" s="294"/>
      <c r="K334" s="294"/>
      <c r="L334" s="172">
        <v>157557.04</v>
      </c>
      <c r="M334" s="172">
        <v>56057.440000000002</v>
      </c>
      <c r="N334" s="172">
        <v>0</v>
      </c>
      <c r="O334" s="172">
        <v>213614.48</v>
      </c>
      <c r="P334" s="172">
        <f t="shared" si="13"/>
        <v>56057.440000000002</v>
      </c>
    </row>
    <row r="335" spans="1:16" ht="9.9" customHeight="1" x14ac:dyDescent="0.3">
      <c r="A335" s="204" t="s">
        <v>866</v>
      </c>
      <c r="B335" s="291" t="s">
        <v>336</v>
      </c>
      <c r="C335" s="292"/>
      <c r="D335" s="292"/>
      <c r="E335" s="292"/>
      <c r="F335" s="293" t="s">
        <v>867</v>
      </c>
      <c r="G335" s="294"/>
      <c r="H335" s="294"/>
      <c r="I335" s="294"/>
      <c r="J335" s="294"/>
      <c r="K335" s="294"/>
      <c r="L335" s="172">
        <v>99473.25</v>
      </c>
      <c r="M335" s="172">
        <v>24337.37</v>
      </c>
      <c r="N335" s="172">
        <v>0</v>
      </c>
      <c r="O335" s="172">
        <v>123810.62</v>
      </c>
      <c r="P335" s="172">
        <f t="shared" si="13"/>
        <v>24337.37</v>
      </c>
    </row>
    <row r="336" spans="1:16" ht="9.9" customHeight="1" x14ac:dyDescent="0.3">
      <c r="A336" s="203" t="s">
        <v>868</v>
      </c>
      <c r="B336" s="291" t="s">
        <v>336</v>
      </c>
      <c r="C336" s="292"/>
      <c r="D336" s="292"/>
      <c r="E336" s="292"/>
      <c r="F336" s="292"/>
      <c r="G336" s="295" t="s">
        <v>869</v>
      </c>
      <c r="H336" s="296"/>
      <c r="I336" s="296"/>
      <c r="J336" s="296"/>
      <c r="K336" s="296"/>
      <c r="L336" s="173">
        <v>1013.99</v>
      </c>
      <c r="M336" s="173">
        <v>0</v>
      </c>
      <c r="N336" s="173">
        <v>0</v>
      </c>
      <c r="O336" s="173">
        <v>1013.99</v>
      </c>
      <c r="P336" s="173">
        <f t="shared" si="13"/>
        <v>0</v>
      </c>
    </row>
    <row r="337" spans="1:16" ht="9.9" customHeight="1" x14ac:dyDescent="0.3">
      <c r="A337" s="203" t="s">
        <v>870</v>
      </c>
      <c r="B337" s="291" t="s">
        <v>336</v>
      </c>
      <c r="C337" s="292"/>
      <c r="D337" s="292"/>
      <c r="E337" s="292"/>
      <c r="F337" s="292"/>
      <c r="G337" s="295" t="s">
        <v>867</v>
      </c>
      <c r="H337" s="296"/>
      <c r="I337" s="296"/>
      <c r="J337" s="296"/>
      <c r="K337" s="296"/>
      <c r="L337" s="173">
        <v>10800</v>
      </c>
      <c r="M337" s="173">
        <v>0</v>
      </c>
      <c r="N337" s="173">
        <v>0</v>
      </c>
      <c r="O337" s="173">
        <v>10800</v>
      </c>
      <c r="P337" s="173">
        <f t="shared" si="13"/>
        <v>0</v>
      </c>
    </row>
    <row r="338" spans="1:16" ht="18.899999999999999" customHeight="1" x14ac:dyDescent="0.3">
      <c r="A338" s="203" t="s">
        <v>871</v>
      </c>
      <c r="B338" s="291" t="s">
        <v>336</v>
      </c>
      <c r="C338" s="292"/>
      <c r="D338" s="292"/>
      <c r="E338" s="292"/>
      <c r="F338" s="292"/>
      <c r="G338" s="295" t="s">
        <v>872</v>
      </c>
      <c r="H338" s="296"/>
      <c r="I338" s="296"/>
      <c r="J338" s="296"/>
      <c r="K338" s="296"/>
      <c r="L338" s="173">
        <v>28946.75</v>
      </c>
      <c r="M338" s="173">
        <v>8890.01</v>
      </c>
      <c r="N338" s="173">
        <v>0</v>
      </c>
      <c r="O338" s="173">
        <v>37836.76</v>
      </c>
      <c r="P338" s="173">
        <f t="shared" si="13"/>
        <v>8890.01</v>
      </c>
    </row>
    <row r="339" spans="1:16" ht="9.9" customHeight="1" x14ac:dyDescent="0.3">
      <c r="A339" s="203" t="s">
        <v>873</v>
      </c>
      <c r="B339" s="291" t="s">
        <v>336</v>
      </c>
      <c r="C339" s="292"/>
      <c r="D339" s="292"/>
      <c r="E339" s="292"/>
      <c r="F339" s="292"/>
      <c r="G339" s="295" t="s">
        <v>874</v>
      </c>
      <c r="H339" s="296"/>
      <c r="I339" s="296"/>
      <c r="J339" s="296"/>
      <c r="K339" s="296"/>
      <c r="L339" s="173">
        <v>12976.61</v>
      </c>
      <c r="M339" s="173">
        <v>7918.68</v>
      </c>
      <c r="N339" s="173">
        <v>0</v>
      </c>
      <c r="O339" s="173">
        <v>20895.29</v>
      </c>
      <c r="P339" s="173">
        <f t="shared" si="13"/>
        <v>7918.68</v>
      </c>
    </row>
    <row r="340" spans="1:16" ht="9.9" customHeight="1" x14ac:dyDescent="0.3">
      <c r="A340" s="203" t="s">
        <v>875</v>
      </c>
      <c r="B340" s="291" t="s">
        <v>336</v>
      </c>
      <c r="C340" s="292"/>
      <c r="D340" s="292"/>
      <c r="E340" s="292"/>
      <c r="F340" s="292"/>
      <c r="G340" s="295" t="s">
        <v>876</v>
      </c>
      <c r="H340" s="296"/>
      <c r="I340" s="296"/>
      <c r="J340" s="296"/>
      <c r="K340" s="296"/>
      <c r="L340" s="173">
        <v>1574.91</v>
      </c>
      <c r="M340" s="173">
        <v>103.04</v>
      </c>
      <c r="N340" s="173">
        <v>0</v>
      </c>
      <c r="O340" s="173">
        <v>1677.95</v>
      </c>
      <c r="P340" s="173">
        <f t="shared" si="13"/>
        <v>103.04</v>
      </c>
    </row>
    <row r="341" spans="1:16" ht="9.9" customHeight="1" x14ac:dyDescent="0.3">
      <c r="A341" s="203" t="s">
        <v>877</v>
      </c>
      <c r="B341" s="291" t="s">
        <v>336</v>
      </c>
      <c r="C341" s="292"/>
      <c r="D341" s="292"/>
      <c r="E341" s="292"/>
      <c r="F341" s="292"/>
      <c r="G341" s="295" t="s">
        <v>878</v>
      </c>
      <c r="H341" s="296"/>
      <c r="I341" s="296"/>
      <c r="J341" s="296"/>
      <c r="K341" s="296"/>
      <c r="L341" s="173">
        <v>11173.86</v>
      </c>
      <c r="M341" s="173">
        <v>1862.31</v>
      </c>
      <c r="N341" s="173">
        <v>0</v>
      </c>
      <c r="O341" s="173">
        <v>13036.17</v>
      </c>
      <c r="P341" s="173">
        <f t="shared" si="13"/>
        <v>1862.31</v>
      </c>
    </row>
    <row r="342" spans="1:16" ht="9.9" customHeight="1" x14ac:dyDescent="0.3">
      <c r="A342" s="203" t="s">
        <v>879</v>
      </c>
      <c r="B342" s="291" t="s">
        <v>336</v>
      </c>
      <c r="C342" s="292"/>
      <c r="D342" s="292"/>
      <c r="E342" s="292"/>
      <c r="F342" s="292"/>
      <c r="G342" s="295" t="s">
        <v>880</v>
      </c>
      <c r="H342" s="296"/>
      <c r="I342" s="296"/>
      <c r="J342" s="296"/>
      <c r="K342" s="296"/>
      <c r="L342" s="173">
        <v>3930.06</v>
      </c>
      <c r="M342" s="173">
        <v>651.13</v>
      </c>
      <c r="N342" s="173">
        <v>0</v>
      </c>
      <c r="O342" s="173">
        <v>4581.1899999999996</v>
      </c>
      <c r="P342" s="173">
        <f t="shared" si="13"/>
        <v>651.13</v>
      </c>
    </row>
    <row r="343" spans="1:16" ht="9.9" customHeight="1" x14ac:dyDescent="0.3">
      <c r="A343" s="203" t="s">
        <v>881</v>
      </c>
      <c r="B343" s="291" t="s">
        <v>336</v>
      </c>
      <c r="C343" s="292"/>
      <c r="D343" s="292"/>
      <c r="E343" s="292"/>
      <c r="F343" s="292"/>
      <c r="G343" s="295" t="s">
        <v>882</v>
      </c>
      <c r="H343" s="296"/>
      <c r="I343" s="296"/>
      <c r="J343" s="296"/>
      <c r="K343" s="296"/>
      <c r="L343" s="173">
        <v>17167.09</v>
      </c>
      <c r="M343" s="173">
        <v>592.20000000000005</v>
      </c>
      <c r="N343" s="173">
        <v>0</v>
      </c>
      <c r="O343" s="173">
        <v>17759.29</v>
      </c>
      <c r="P343" s="173">
        <f t="shared" si="13"/>
        <v>592.20000000000005</v>
      </c>
    </row>
    <row r="344" spans="1:16" ht="9.9" customHeight="1" x14ac:dyDescent="0.3">
      <c r="A344" s="203" t="s">
        <v>883</v>
      </c>
      <c r="B344" s="291" t="s">
        <v>336</v>
      </c>
      <c r="C344" s="292"/>
      <c r="D344" s="292"/>
      <c r="E344" s="292"/>
      <c r="F344" s="292"/>
      <c r="G344" s="295" t="s">
        <v>884</v>
      </c>
      <c r="H344" s="296"/>
      <c r="I344" s="296"/>
      <c r="J344" s="296"/>
      <c r="K344" s="296"/>
      <c r="L344" s="173">
        <v>0</v>
      </c>
      <c r="M344" s="173">
        <v>3539</v>
      </c>
      <c r="N344" s="173">
        <v>0</v>
      </c>
      <c r="O344" s="173">
        <v>3539</v>
      </c>
      <c r="P344" s="173">
        <f t="shared" si="13"/>
        <v>3539</v>
      </c>
    </row>
    <row r="345" spans="1:16" ht="9.9" customHeight="1" x14ac:dyDescent="0.3">
      <c r="A345" s="203" t="s">
        <v>885</v>
      </c>
      <c r="B345" s="291" t="s">
        <v>336</v>
      </c>
      <c r="C345" s="292"/>
      <c r="D345" s="292"/>
      <c r="E345" s="292"/>
      <c r="F345" s="292"/>
      <c r="G345" s="295" t="s">
        <v>886</v>
      </c>
      <c r="H345" s="296"/>
      <c r="I345" s="296"/>
      <c r="J345" s="296"/>
      <c r="K345" s="296"/>
      <c r="L345" s="173">
        <v>11505</v>
      </c>
      <c r="M345" s="173">
        <v>700</v>
      </c>
      <c r="N345" s="173">
        <v>0</v>
      </c>
      <c r="O345" s="173">
        <v>12205</v>
      </c>
      <c r="P345" s="173">
        <f t="shared" si="13"/>
        <v>700</v>
      </c>
    </row>
    <row r="346" spans="1:16" ht="9.9" customHeight="1" x14ac:dyDescent="0.3">
      <c r="A346" s="203" t="s">
        <v>887</v>
      </c>
      <c r="B346" s="291" t="s">
        <v>336</v>
      </c>
      <c r="C346" s="292"/>
      <c r="D346" s="292"/>
      <c r="E346" s="292"/>
      <c r="F346" s="292"/>
      <c r="G346" s="295" t="s">
        <v>888</v>
      </c>
      <c r="H346" s="296"/>
      <c r="I346" s="296"/>
      <c r="J346" s="296"/>
      <c r="K346" s="296"/>
      <c r="L346" s="173">
        <v>384.98</v>
      </c>
      <c r="M346" s="173">
        <v>81</v>
      </c>
      <c r="N346" s="173">
        <v>0</v>
      </c>
      <c r="O346" s="173">
        <v>465.98</v>
      </c>
      <c r="P346" s="173">
        <f t="shared" si="13"/>
        <v>81</v>
      </c>
    </row>
    <row r="347" spans="1:16" ht="9.9" customHeight="1" x14ac:dyDescent="0.3">
      <c r="A347" s="116" t="s">
        <v>336</v>
      </c>
      <c r="B347" s="291" t="s">
        <v>336</v>
      </c>
      <c r="C347" s="292"/>
      <c r="D347" s="292"/>
      <c r="E347" s="292"/>
      <c r="F347" s="292"/>
      <c r="G347" s="117" t="s">
        <v>336</v>
      </c>
      <c r="H347" s="118"/>
      <c r="I347" s="118"/>
      <c r="J347" s="118"/>
      <c r="K347" s="118"/>
      <c r="L347" s="174"/>
      <c r="M347" s="174"/>
      <c r="N347" s="174"/>
      <c r="O347" s="174"/>
      <c r="P347" s="174"/>
    </row>
    <row r="348" spans="1:16" ht="9.9" customHeight="1" x14ac:dyDescent="0.3">
      <c r="A348" s="204" t="s">
        <v>889</v>
      </c>
      <c r="B348" s="291" t="s">
        <v>336</v>
      </c>
      <c r="C348" s="292"/>
      <c r="D348" s="292"/>
      <c r="E348" s="292"/>
      <c r="F348" s="293" t="s">
        <v>890</v>
      </c>
      <c r="G348" s="294"/>
      <c r="H348" s="294"/>
      <c r="I348" s="294"/>
      <c r="J348" s="294"/>
      <c r="K348" s="294"/>
      <c r="L348" s="172">
        <v>26901.53</v>
      </c>
      <c r="M348" s="172">
        <v>2050</v>
      </c>
      <c r="N348" s="172">
        <v>0</v>
      </c>
      <c r="O348" s="172">
        <v>28951.53</v>
      </c>
      <c r="P348" s="172">
        <f t="shared" ref="P348:P349" si="14">M348-N348</f>
        <v>2050</v>
      </c>
    </row>
    <row r="349" spans="1:16" ht="9.9" customHeight="1" x14ac:dyDescent="0.3">
      <c r="A349" s="203" t="s">
        <v>891</v>
      </c>
      <c r="B349" s="291" t="s">
        <v>336</v>
      </c>
      <c r="C349" s="292"/>
      <c r="D349" s="292"/>
      <c r="E349" s="292"/>
      <c r="F349" s="292"/>
      <c r="G349" s="295" t="s">
        <v>892</v>
      </c>
      <c r="H349" s="296"/>
      <c r="I349" s="296"/>
      <c r="J349" s="296"/>
      <c r="K349" s="296"/>
      <c r="L349" s="173">
        <v>26901.53</v>
      </c>
      <c r="M349" s="173">
        <v>2050</v>
      </c>
      <c r="N349" s="173">
        <v>0</v>
      </c>
      <c r="O349" s="173">
        <v>28951.53</v>
      </c>
      <c r="P349" s="173">
        <f t="shared" si="14"/>
        <v>2050</v>
      </c>
    </row>
    <row r="350" spans="1:16" ht="9.9" customHeight="1" x14ac:dyDescent="0.3">
      <c r="A350" s="116" t="s">
        <v>336</v>
      </c>
      <c r="B350" s="291" t="s">
        <v>336</v>
      </c>
      <c r="C350" s="292"/>
      <c r="D350" s="292"/>
      <c r="E350" s="292"/>
      <c r="F350" s="292"/>
      <c r="G350" s="117" t="s">
        <v>336</v>
      </c>
      <c r="H350" s="118"/>
      <c r="I350" s="118"/>
      <c r="J350" s="118"/>
      <c r="K350" s="118"/>
      <c r="L350" s="174"/>
      <c r="M350" s="174"/>
      <c r="N350" s="174"/>
      <c r="O350" s="174"/>
      <c r="P350" s="174"/>
    </row>
    <row r="351" spans="1:16" ht="9.9" customHeight="1" x14ac:dyDescent="0.3">
      <c r="A351" s="204" t="s">
        <v>893</v>
      </c>
      <c r="B351" s="291" t="s">
        <v>336</v>
      </c>
      <c r="C351" s="292"/>
      <c r="D351" s="292"/>
      <c r="E351" s="292"/>
      <c r="F351" s="293" t="s">
        <v>894</v>
      </c>
      <c r="G351" s="294"/>
      <c r="H351" s="294"/>
      <c r="I351" s="294"/>
      <c r="J351" s="294"/>
      <c r="K351" s="294"/>
      <c r="L351" s="172">
        <v>29982.26</v>
      </c>
      <c r="M351" s="172">
        <v>3377.32</v>
      </c>
      <c r="N351" s="172">
        <v>0</v>
      </c>
      <c r="O351" s="172">
        <v>33359.58</v>
      </c>
      <c r="P351" s="172">
        <f t="shared" ref="P351:P352" si="15">M351-N351</f>
        <v>3377.32</v>
      </c>
    </row>
    <row r="352" spans="1:16" ht="9.9" customHeight="1" x14ac:dyDescent="0.3">
      <c r="A352" s="203" t="s">
        <v>895</v>
      </c>
      <c r="B352" s="291" t="s">
        <v>336</v>
      </c>
      <c r="C352" s="292"/>
      <c r="D352" s="292"/>
      <c r="E352" s="292"/>
      <c r="F352" s="292"/>
      <c r="G352" s="295" t="s">
        <v>896</v>
      </c>
      <c r="H352" s="296"/>
      <c r="I352" s="296"/>
      <c r="J352" s="296"/>
      <c r="K352" s="296"/>
      <c r="L352" s="173">
        <v>29982.26</v>
      </c>
      <c r="M352" s="173">
        <v>3377.32</v>
      </c>
      <c r="N352" s="173">
        <v>0</v>
      </c>
      <c r="O352" s="173">
        <v>33359.58</v>
      </c>
      <c r="P352" s="173">
        <f t="shared" si="15"/>
        <v>3377.32</v>
      </c>
    </row>
    <row r="353" spans="1:16" ht="9.9" customHeight="1" x14ac:dyDescent="0.3">
      <c r="A353" s="116" t="s">
        <v>336</v>
      </c>
      <c r="B353" s="291" t="s">
        <v>336</v>
      </c>
      <c r="C353" s="292"/>
      <c r="D353" s="292"/>
      <c r="E353" s="292"/>
      <c r="F353" s="292"/>
      <c r="G353" s="117" t="s">
        <v>336</v>
      </c>
      <c r="H353" s="118"/>
      <c r="I353" s="118"/>
      <c r="J353" s="118"/>
      <c r="K353" s="118"/>
      <c r="L353" s="174"/>
      <c r="M353" s="174"/>
      <c r="N353" s="174"/>
      <c r="O353" s="174"/>
      <c r="P353" s="174"/>
    </row>
    <row r="354" spans="1:16" ht="9.9" customHeight="1" x14ac:dyDescent="0.3">
      <c r="A354" s="204" t="s">
        <v>897</v>
      </c>
      <c r="B354" s="291" t="s">
        <v>336</v>
      </c>
      <c r="C354" s="292"/>
      <c r="D354" s="292"/>
      <c r="E354" s="292"/>
      <c r="F354" s="293" t="s">
        <v>898</v>
      </c>
      <c r="G354" s="294"/>
      <c r="H354" s="294"/>
      <c r="I354" s="294"/>
      <c r="J354" s="294"/>
      <c r="K354" s="294"/>
      <c r="L354" s="172">
        <v>1200</v>
      </c>
      <c r="M354" s="172">
        <v>0</v>
      </c>
      <c r="N354" s="172">
        <v>0</v>
      </c>
      <c r="O354" s="172">
        <v>1200</v>
      </c>
      <c r="P354" s="172">
        <f t="shared" ref="P354:P355" si="16">M354-N354</f>
        <v>0</v>
      </c>
    </row>
    <row r="355" spans="1:16" ht="9.9" customHeight="1" x14ac:dyDescent="0.3">
      <c r="A355" s="203" t="s">
        <v>899</v>
      </c>
      <c r="B355" s="291" t="s">
        <v>336</v>
      </c>
      <c r="C355" s="292"/>
      <c r="D355" s="292"/>
      <c r="E355" s="292"/>
      <c r="F355" s="292"/>
      <c r="G355" s="295" t="s">
        <v>845</v>
      </c>
      <c r="H355" s="296"/>
      <c r="I355" s="296"/>
      <c r="J355" s="296"/>
      <c r="K355" s="296"/>
      <c r="L355" s="173">
        <v>1200</v>
      </c>
      <c r="M355" s="173">
        <v>0</v>
      </c>
      <c r="N355" s="173">
        <v>0</v>
      </c>
      <c r="O355" s="173">
        <v>1200</v>
      </c>
      <c r="P355" s="173">
        <f t="shared" si="16"/>
        <v>0</v>
      </c>
    </row>
    <row r="356" spans="1:16" ht="9.9" customHeight="1" x14ac:dyDescent="0.3">
      <c r="A356" s="116" t="s">
        <v>336</v>
      </c>
      <c r="B356" s="291" t="s">
        <v>336</v>
      </c>
      <c r="C356" s="292"/>
      <c r="D356" s="292"/>
      <c r="E356" s="292"/>
      <c r="F356" s="292"/>
      <c r="G356" s="117" t="s">
        <v>336</v>
      </c>
      <c r="H356" s="118"/>
      <c r="I356" s="118"/>
      <c r="J356" s="118"/>
      <c r="K356" s="118"/>
      <c r="L356" s="174"/>
      <c r="M356" s="174"/>
      <c r="N356" s="174"/>
      <c r="O356" s="174"/>
      <c r="P356" s="174"/>
    </row>
    <row r="357" spans="1:16" ht="9.9" customHeight="1" x14ac:dyDescent="0.3">
      <c r="A357" s="204" t="s">
        <v>900</v>
      </c>
      <c r="B357" s="291" t="s">
        <v>336</v>
      </c>
      <c r="C357" s="292"/>
      <c r="D357" s="292"/>
      <c r="E357" s="292"/>
      <c r="F357" s="293" t="s">
        <v>859</v>
      </c>
      <c r="G357" s="294"/>
      <c r="H357" s="294"/>
      <c r="I357" s="294"/>
      <c r="J357" s="294"/>
      <c r="K357" s="294"/>
      <c r="L357" s="172">
        <v>0</v>
      </c>
      <c r="M357" s="172">
        <v>26292.75</v>
      </c>
      <c r="N357" s="172">
        <v>0</v>
      </c>
      <c r="O357" s="172">
        <v>26292.75</v>
      </c>
      <c r="P357" s="172">
        <f t="shared" ref="P357:P358" si="17">M357-N357</f>
        <v>26292.75</v>
      </c>
    </row>
    <row r="358" spans="1:16" ht="9.9" customHeight="1" x14ac:dyDescent="0.3">
      <c r="A358" s="203" t="s">
        <v>901</v>
      </c>
      <c r="B358" s="291" t="s">
        <v>336</v>
      </c>
      <c r="C358" s="292"/>
      <c r="D358" s="292"/>
      <c r="E358" s="292"/>
      <c r="F358" s="292"/>
      <c r="G358" s="295" t="s">
        <v>902</v>
      </c>
      <c r="H358" s="296"/>
      <c r="I358" s="296"/>
      <c r="J358" s="296"/>
      <c r="K358" s="296"/>
      <c r="L358" s="173">
        <v>0</v>
      </c>
      <c r="M358" s="173">
        <v>26292.75</v>
      </c>
      <c r="N358" s="173">
        <v>0</v>
      </c>
      <c r="O358" s="173">
        <v>26292.75</v>
      </c>
      <c r="P358" s="173">
        <f t="shared" si="17"/>
        <v>26292.75</v>
      </c>
    </row>
    <row r="359" spans="1:16" ht="9.9" customHeight="1" x14ac:dyDescent="0.3">
      <c r="A359" s="116" t="s">
        <v>336</v>
      </c>
      <c r="B359" s="291" t="s">
        <v>336</v>
      </c>
      <c r="C359" s="292"/>
      <c r="D359" s="292"/>
      <c r="E359" s="292"/>
      <c r="F359" s="292"/>
      <c r="G359" s="117" t="s">
        <v>336</v>
      </c>
      <c r="H359" s="118"/>
      <c r="I359" s="118"/>
      <c r="J359" s="118"/>
      <c r="K359" s="118"/>
      <c r="L359" s="174"/>
      <c r="M359" s="174"/>
      <c r="N359" s="174"/>
      <c r="O359" s="174"/>
      <c r="P359" s="174"/>
    </row>
    <row r="360" spans="1:16" ht="9.9" customHeight="1" x14ac:dyDescent="0.3">
      <c r="A360" s="204" t="s">
        <v>903</v>
      </c>
      <c r="B360" s="202" t="s">
        <v>336</v>
      </c>
      <c r="C360" s="293" t="s">
        <v>904</v>
      </c>
      <c r="D360" s="294"/>
      <c r="E360" s="294"/>
      <c r="F360" s="294"/>
      <c r="G360" s="294"/>
      <c r="H360" s="294"/>
      <c r="I360" s="294"/>
      <c r="J360" s="294"/>
      <c r="K360" s="294"/>
      <c r="L360" s="172">
        <v>241.9</v>
      </c>
      <c r="M360" s="172">
        <v>0</v>
      </c>
      <c r="N360" s="172">
        <v>0</v>
      </c>
      <c r="O360" s="172">
        <v>241.9</v>
      </c>
      <c r="P360" s="172">
        <f t="shared" ref="P360:P364" si="18">M360-N360</f>
        <v>0</v>
      </c>
    </row>
    <row r="361" spans="1:16" ht="9.9" customHeight="1" x14ac:dyDescent="0.3">
      <c r="A361" s="204" t="s">
        <v>905</v>
      </c>
      <c r="B361" s="291" t="s">
        <v>336</v>
      </c>
      <c r="C361" s="292"/>
      <c r="D361" s="293" t="s">
        <v>904</v>
      </c>
      <c r="E361" s="294"/>
      <c r="F361" s="294"/>
      <c r="G361" s="294"/>
      <c r="H361" s="294"/>
      <c r="I361" s="294"/>
      <c r="J361" s="294"/>
      <c r="K361" s="294"/>
      <c r="L361" s="172">
        <v>241.9</v>
      </c>
      <c r="M361" s="172">
        <v>0</v>
      </c>
      <c r="N361" s="172">
        <v>0</v>
      </c>
      <c r="O361" s="172">
        <v>241.9</v>
      </c>
      <c r="P361" s="172">
        <f t="shared" si="18"/>
        <v>0</v>
      </c>
    </row>
    <row r="362" spans="1:16" ht="9.9" customHeight="1" x14ac:dyDescent="0.3">
      <c r="A362" s="204" t="s">
        <v>906</v>
      </c>
      <c r="B362" s="291" t="s">
        <v>336</v>
      </c>
      <c r="C362" s="292"/>
      <c r="D362" s="292"/>
      <c r="E362" s="293" t="s">
        <v>904</v>
      </c>
      <c r="F362" s="294"/>
      <c r="G362" s="294"/>
      <c r="H362" s="294"/>
      <c r="I362" s="294"/>
      <c r="J362" s="294"/>
      <c r="K362" s="294"/>
      <c r="L362" s="172">
        <v>241.9</v>
      </c>
      <c r="M362" s="172">
        <v>0</v>
      </c>
      <c r="N362" s="172">
        <v>0</v>
      </c>
      <c r="O362" s="172">
        <v>241.9</v>
      </c>
      <c r="P362" s="172">
        <f t="shared" si="18"/>
        <v>0</v>
      </c>
    </row>
    <row r="363" spans="1:16" ht="9.9" customHeight="1" x14ac:dyDescent="0.3">
      <c r="A363" s="204" t="s">
        <v>907</v>
      </c>
      <c r="B363" s="291" t="s">
        <v>336</v>
      </c>
      <c r="C363" s="292"/>
      <c r="D363" s="292"/>
      <c r="E363" s="292"/>
      <c r="F363" s="293" t="s">
        <v>859</v>
      </c>
      <c r="G363" s="294"/>
      <c r="H363" s="294"/>
      <c r="I363" s="294"/>
      <c r="J363" s="294"/>
      <c r="K363" s="294"/>
      <c r="L363" s="172">
        <v>241.9</v>
      </c>
      <c r="M363" s="172">
        <v>0</v>
      </c>
      <c r="N363" s="172">
        <v>0</v>
      </c>
      <c r="O363" s="172">
        <v>241.9</v>
      </c>
      <c r="P363" s="172">
        <f t="shared" si="18"/>
        <v>0</v>
      </c>
    </row>
    <row r="364" spans="1:16" ht="9.9" customHeight="1" x14ac:dyDescent="0.3">
      <c r="A364" s="203" t="s">
        <v>908</v>
      </c>
      <c r="B364" s="291" t="s">
        <v>336</v>
      </c>
      <c r="C364" s="292"/>
      <c r="D364" s="292"/>
      <c r="E364" s="292"/>
      <c r="F364" s="292"/>
      <c r="G364" s="295" t="s">
        <v>909</v>
      </c>
      <c r="H364" s="296"/>
      <c r="I364" s="296"/>
      <c r="J364" s="296"/>
      <c r="K364" s="296"/>
      <c r="L364" s="173">
        <v>241.9</v>
      </c>
      <c r="M364" s="173">
        <v>0</v>
      </c>
      <c r="N364" s="173">
        <v>0</v>
      </c>
      <c r="O364" s="173">
        <v>241.9</v>
      </c>
      <c r="P364" s="173">
        <f t="shared" si="18"/>
        <v>0</v>
      </c>
    </row>
    <row r="365" spans="1:16" ht="9.9" customHeight="1" x14ac:dyDescent="0.3">
      <c r="A365" s="116" t="s">
        <v>336</v>
      </c>
      <c r="B365" s="291" t="s">
        <v>336</v>
      </c>
      <c r="C365" s="292"/>
      <c r="D365" s="292"/>
      <c r="E365" s="292"/>
      <c r="F365" s="292"/>
      <c r="G365" s="117" t="s">
        <v>336</v>
      </c>
      <c r="H365" s="118"/>
      <c r="I365" s="118"/>
      <c r="J365" s="118"/>
      <c r="K365" s="118"/>
      <c r="L365" s="174"/>
      <c r="M365" s="174"/>
      <c r="N365" s="174"/>
      <c r="O365" s="174"/>
      <c r="P365" s="174"/>
    </row>
    <row r="366" spans="1:16" ht="9.9" customHeight="1" x14ac:dyDescent="0.3">
      <c r="A366" s="204" t="s">
        <v>910</v>
      </c>
      <c r="B366" s="202" t="s">
        <v>336</v>
      </c>
      <c r="C366" s="293" t="s">
        <v>911</v>
      </c>
      <c r="D366" s="294"/>
      <c r="E366" s="294"/>
      <c r="F366" s="294"/>
      <c r="G366" s="294"/>
      <c r="H366" s="294"/>
      <c r="I366" s="294"/>
      <c r="J366" s="294"/>
      <c r="K366" s="294"/>
      <c r="L366" s="172">
        <v>308155.90000000002</v>
      </c>
      <c r="M366" s="172">
        <v>26088.29</v>
      </c>
      <c r="N366" s="172">
        <v>0</v>
      </c>
      <c r="O366" s="172">
        <v>334244.19</v>
      </c>
      <c r="P366" s="172">
        <f t="shared" ref="P366:P371" si="19">M366-N366</f>
        <v>26088.29</v>
      </c>
    </row>
    <row r="367" spans="1:16" ht="9.9" customHeight="1" x14ac:dyDescent="0.3">
      <c r="A367" s="204" t="s">
        <v>912</v>
      </c>
      <c r="B367" s="291" t="s">
        <v>336</v>
      </c>
      <c r="C367" s="292"/>
      <c r="D367" s="293" t="s">
        <v>911</v>
      </c>
      <c r="E367" s="294"/>
      <c r="F367" s="294"/>
      <c r="G367" s="294"/>
      <c r="H367" s="294"/>
      <c r="I367" s="294"/>
      <c r="J367" s="294"/>
      <c r="K367" s="294"/>
      <c r="L367" s="172">
        <v>308155.90000000002</v>
      </c>
      <c r="M367" s="172">
        <v>26088.29</v>
      </c>
      <c r="N367" s="172">
        <v>0</v>
      </c>
      <c r="O367" s="172">
        <v>334244.19</v>
      </c>
      <c r="P367" s="172">
        <f t="shared" si="19"/>
        <v>26088.29</v>
      </c>
    </row>
    <row r="368" spans="1:16" ht="9.9" customHeight="1" x14ac:dyDescent="0.3">
      <c r="A368" s="204" t="s">
        <v>913</v>
      </c>
      <c r="B368" s="291" t="s">
        <v>336</v>
      </c>
      <c r="C368" s="292"/>
      <c r="D368" s="292"/>
      <c r="E368" s="293" t="s">
        <v>911</v>
      </c>
      <c r="F368" s="294"/>
      <c r="G368" s="294"/>
      <c r="H368" s="294"/>
      <c r="I368" s="294"/>
      <c r="J368" s="294"/>
      <c r="K368" s="294"/>
      <c r="L368" s="172">
        <v>308155.90000000002</v>
      </c>
      <c r="M368" s="172">
        <v>26088.29</v>
      </c>
      <c r="N368" s="172">
        <v>0</v>
      </c>
      <c r="O368" s="172">
        <v>334244.19</v>
      </c>
      <c r="P368" s="172">
        <f t="shared" si="19"/>
        <v>26088.29</v>
      </c>
    </row>
    <row r="369" spans="1:16" ht="9.9" customHeight="1" x14ac:dyDescent="0.3">
      <c r="A369" s="204" t="s">
        <v>914</v>
      </c>
      <c r="B369" s="291" t="s">
        <v>336</v>
      </c>
      <c r="C369" s="292"/>
      <c r="D369" s="292"/>
      <c r="E369" s="292"/>
      <c r="F369" s="293" t="s">
        <v>898</v>
      </c>
      <c r="G369" s="294"/>
      <c r="H369" s="294"/>
      <c r="I369" s="294"/>
      <c r="J369" s="294"/>
      <c r="K369" s="294"/>
      <c r="L369" s="172">
        <v>30695.200000000001</v>
      </c>
      <c r="M369" s="172">
        <v>354</v>
      </c>
      <c r="N369" s="172">
        <v>0</v>
      </c>
      <c r="O369" s="172">
        <v>31049.200000000001</v>
      </c>
      <c r="P369" s="172">
        <f t="shared" si="19"/>
        <v>354</v>
      </c>
    </row>
    <row r="370" spans="1:16" ht="9.9" customHeight="1" x14ac:dyDescent="0.3">
      <c r="A370" s="203" t="s">
        <v>915</v>
      </c>
      <c r="B370" s="291" t="s">
        <v>336</v>
      </c>
      <c r="C370" s="292"/>
      <c r="D370" s="292"/>
      <c r="E370" s="292"/>
      <c r="F370" s="292"/>
      <c r="G370" s="295" t="s">
        <v>916</v>
      </c>
      <c r="H370" s="296"/>
      <c r="I370" s="296"/>
      <c r="J370" s="296"/>
      <c r="K370" s="296"/>
      <c r="L370" s="173">
        <v>295.2</v>
      </c>
      <c r="M370" s="173">
        <v>0</v>
      </c>
      <c r="N370" s="173">
        <v>0</v>
      </c>
      <c r="O370" s="173">
        <v>295.2</v>
      </c>
      <c r="P370" s="173">
        <f t="shared" si="19"/>
        <v>0</v>
      </c>
    </row>
    <row r="371" spans="1:16" ht="9.9" customHeight="1" x14ac:dyDescent="0.3">
      <c r="A371" s="203" t="s">
        <v>917</v>
      </c>
      <c r="B371" s="291" t="s">
        <v>336</v>
      </c>
      <c r="C371" s="292"/>
      <c r="D371" s="292"/>
      <c r="E371" s="292"/>
      <c r="F371" s="292"/>
      <c r="G371" s="295" t="s">
        <v>902</v>
      </c>
      <c r="H371" s="296"/>
      <c r="I371" s="296"/>
      <c r="J371" s="296"/>
      <c r="K371" s="296"/>
      <c r="L371" s="173">
        <v>30400</v>
      </c>
      <c r="M371" s="173">
        <v>354</v>
      </c>
      <c r="N371" s="173">
        <v>0</v>
      </c>
      <c r="O371" s="173">
        <v>30754</v>
      </c>
      <c r="P371" s="173">
        <f t="shared" si="19"/>
        <v>354</v>
      </c>
    </row>
    <row r="372" spans="1:16" ht="9.9" customHeight="1" x14ac:dyDescent="0.3">
      <c r="A372" s="116" t="s">
        <v>336</v>
      </c>
      <c r="B372" s="291" t="s">
        <v>336</v>
      </c>
      <c r="C372" s="292"/>
      <c r="D372" s="292"/>
      <c r="E372" s="292"/>
      <c r="F372" s="292"/>
      <c r="G372" s="117" t="s">
        <v>336</v>
      </c>
      <c r="H372" s="118"/>
      <c r="I372" s="118"/>
      <c r="J372" s="118"/>
      <c r="K372" s="118"/>
      <c r="L372" s="174"/>
      <c r="M372" s="174"/>
      <c r="N372" s="174"/>
      <c r="O372" s="174"/>
      <c r="P372" s="174"/>
    </row>
    <row r="373" spans="1:16" ht="9.9" customHeight="1" x14ac:dyDescent="0.3">
      <c r="A373" s="204" t="s">
        <v>918</v>
      </c>
      <c r="B373" s="291" t="s">
        <v>336</v>
      </c>
      <c r="C373" s="292"/>
      <c r="D373" s="292"/>
      <c r="E373" s="292"/>
      <c r="F373" s="293" t="s">
        <v>919</v>
      </c>
      <c r="G373" s="294"/>
      <c r="H373" s="294"/>
      <c r="I373" s="294"/>
      <c r="J373" s="294"/>
      <c r="K373" s="294"/>
      <c r="L373" s="172">
        <v>2046</v>
      </c>
      <c r="M373" s="172">
        <v>0</v>
      </c>
      <c r="N373" s="172">
        <v>0</v>
      </c>
      <c r="O373" s="172">
        <v>2046</v>
      </c>
      <c r="P373" s="172">
        <f t="shared" ref="P373:P374" si="20">M373-N373</f>
        <v>0</v>
      </c>
    </row>
    <row r="374" spans="1:16" ht="9.9" customHeight="1" x14ac:dyDescent="0.3">
      <c r="A374" s="203" t="s">
        <v>920</v>
      </c>
      <c r="B374" s="291" t="s">
        <v>336</v>
      </c>
      <c r="C374" s="292"/>
      <c r="D374" s="292"/>
      <c r="E374" s="292"/>
      <c r="F374" s="292"/>
      <c r="G374" s="295" t="s">
        <v>919</v>
      </c>
      <c r="H374" s="296"/>
      <c r="I374" s="296"/>
      <c r="J374" s="296"/>
      <c r="K374" s="296"/>
      <c r="L374" s="173">
        <v>2046</v>
      </c>
      <c r="M374" s="173">
        <v>0</v>
      </c>
      <c r="N374" s="173">
        <v>0</v>
      </c>
      <c r="O374" s="173">
        <v>2046</v>
      </c>
      <c r="P374" s="173">
        <f t="shared" si="20"/>
        <v>0</v>
      </c>
    </row>
    <row r="375" spans="1:16" ht="9.9" customHeight="1" x14ac:dyDescent="0.3">
      <c r="A375" s="116" t="s">
        <v>336</v>
      </c>
      <c r="B375" s="291" t="s">
        <v>336</v>
      </c>
      <c r="C375" s="292"/>
      <c r="D375" s="292"/>
      <c r="E375" s="292"/>
      <c r="F375" s="292"/>
      <c r="G375" s="117" t="s">
        <v>336</v>
      </c>
      <c r="H375" s="118"/>
      <c r="I375" s="118"/>
      <c r="J375" s="118"/>
      <c r="K375" s="118"/>
      <c r="L375" s="174"/>
      <c r="M375" s="174"/>
      <c r="N375" s="174"/>
      <c r="O375" s="174"/>
      <c r="P375" s="174"/>
    </row>
    <row r="376" spans="1:16" ht="9.9" customHeight="1" x14ac:dyDescent="0.3">
      <c r="A376" s="204" t="s">
        <v>921</v>
      </c>
      <c r="B376" s="291" t="s">
        <v>336</v>
      </c>
      <c r="C376" s="292"/>
      <c r="D376" s="292"/>
      <c r="E376" s="292"/>
      <c r="F376" s="293" t="s">
        <v>922</v>
      </c>
      <c r="G376" s="294"/>
      <c r="H376" s="294"/>
      <c r="I376" s="294"/>
      <c r="J376" s="294"/>
      <c r="K376" s="294"/>
      <c r="L376" s="172">
        <v>266010.07</v>
      </c>
      <c r="M376" s="172">
        <v>25734.29</v>
      </c>
      <c r="N376" s="172">
        <v>0</v>
      </c>
      <c r="O376" s="172">
        <v>291744.36</v>
      </c>
      <c r="P376" s="172">
        <f t="shared" ref="P376:P380" si="21">M376-N376</f>
        <v>25734.29</v>
      </c>
    </row>
    <row r="377" spans="1:16" ht="9.9" customHeight="1" x14ac:dyDescent="0.3">
      <c r="A377" s="203" t="s">
        <v>923</v>
      </c>
      <c r="B377" s="291" t="s">
        <v>336</v>
      </c>
      <c r="C377" s="292"/>
      <c r="D377" s="292"/>
      <c r="E377" s="292"/>
      <c r="F377" s="292"/>
      <c r="G377" s="295" t="s">
        <v>924</v>
      </c>
      <c r="H377" s="296"/>
      <c r="I377" s="296"/>
      <c r="J377" s="296"/>
      <c r="K377" s="296"/>
      <c r="L377" s="173">
        <v>243362.83</v>
      </c>
      <c r="M377" s="173">
        <v>22180.82</v>
      </c>
      <c r="N377" s="173">
        <v>0</v>
      </c>
      <c r="O377" s="173">
        <v>265543.65000000002</v>
      </c>
      <c r="P377" s="173">
        <f t="shared" si="21"/>
        <v>22180.82</v>
      </c>
    </row>
    <row r="378" spans="1:16" ht="9.9" customHeight="1" x14ac:dyDescent="0.3">
      <c r="A378" s="203" t="s">
        <v>925</v>
      </c>
      <c r="B378" s="291" t="s">
        <v>336</v>
      </c>
      <c r="C378" s="292"/>
      <c r="D378" s="292"/>
      <c r="E378" s="292"/>
      <c r="F378" s="292"/>
      <c r="G378" s="295" t="s">
        <v>869</v>
      </c>
      <c r="H378" s="296"/>
      <c r="I378" s="296"/>
      <c r="J378" s="296"/>
      <c r="K378" s="296"/>
      <c r="L378" s="173">
        <v>21655.439999999999</v>
      </c>
      <c r="M378" s="173">
        <v>3553.47</v>
      </c>
      <c r="N378" s="173">
        <v>0</v>
      </c>
      <c r="O378" s="173">
        <v>25208.91</v>
      </c>
      <c r="P378" s="173">
        <f t="shared" si="21"/>
        <v>3553.47</v>
      </c>
    </row>
    <row r="379" spans="1:16" ht="9.9" customHeight="1" x14ac:dyDescent="0.3">
      <c r="A379" s="203" t="s">
        <v>926</v>
      </c>
      <c r="B379" s="291" t="s">
        <v>336</v>
      </c>
      <c r="C379" s="292"/>
      <c r="D379" s="292"/>
      <c r="E379" s="292"/>
      <c r="F379" s="292"/>
      <c r="G379" s="295" t="s">
        <v>909</v>
      </c>
      <c r="H379" s="296"/>
      <c r="I379" s="296"/>
      <c r="J379" s="296"/>
      <c r="K379" s="296"/>
      <c r="L379" s="173">
        <v>942</v>
      </c>
      <c r="M379" s="173">
        <v>0</v>
      </c>
      <c r="N379" s="173">
        <v>0</v>
      </c>
      <c r="O379" s="173">
        <v>942</v>
      </c>
      <c r="P379" s="173">
        <f t="shared" si="21"/>
        <v>0</v>
      </c>
    </row>
    <row r="380" spans="1:16" ht="9.9" customHeight="1" x14ac:dyDescent="0.3">
      <c r="A380" s="203" t="s">
        <v>927</v>
      </c>
      <c r="B380" s="291" t="s">
        <v>336</v>
      </c>
      <c r="C380" s="292"/>
      <c r="D380" s="292"/>
      <c r="E380" s="292"/>
      <c r="F380" s="292"/>
      <c r="G380" s="295" t="s">
        <v>861</v>
      </c>
      <c r="H380" s="296"/>
      <c r="I380" s="296"/>
      <c r="J380" s="296"/>
      <c r="K380" s="296"/>
      <c r="L380" s="173">
        <v>49.8</v>
      </c>
      <c r="M380" s="173">
        <v>0</v>
      </c>
      <c r="N380" s="173">
        <v>0</v>
      </c>
      <c r="O380" s="173">
        <v>49.8</v>
      </c>
      <c r="P380" s="173">
        <f t="shared" si="21"/>
        <v>0</v>
      </c>
    </row>
    <row r="381" spans="1:16" ht="9.9" customHeight="1" x14ac:dyDescent="0.3">
      <c r="A381" s="116" t="s">
        <v>336</v>
      </c>
      <c r="B381" s="291" t="s">
        <v>336</v>
      </c>
      <c r="C381" s="292"/>
      <c r="D381" s="292"/>
      <c r="E381" s="292"/>
      <c r="F381" s="292"/>
      <c r="G381" s="117" t="s">
        <v>336</v>
      </c>
      <c r="H381" s="118"/>
      <c r="I381" s="118"/>
      <c r="J381" s="118"/>
      <c r="K381" s="118"/>
      <c r="L381" s="174"/>
      <c r="M381" s="174"/>
      <c r="N381" s="174"/>
      <c r="O381" s="174"/>
      <c r="P381" s="174"/>
    </row>
    <row r="382" spans="1:16" ht="9.9" customHeight="1" x14ac:dyDescent="0.3">
      <c r="A382" s="204" t="s">
        <v>928</v>
      </c>
      <c r="B382" s="291" t="s">
        <v>336</v>
      </c>
      <c r="C382" s="292"/>
      <c r="D382" s="292"/>
      <c r="E382" s="292"/>
      <c r="F382" s="293" t="s">
        <v>929</v>
      </c>
      <c r="G382" s="294"/>
      <c r="H382" s="294"/>
      <c r="I382" s="294"/>
      <c r="J382" s="294"/>
      <c r="K382" s="294"/>
      <c r="L382" s="172">
        <v>9404.6299999999992</v>
      </c>
      <c r="M382" s="172">
        <v>0</v>
      </c>
      <c r="N382" s="172">
        <v>0</v>
      </c>
      <c r="O382" s="172">
        <v>9404.6299999999992</v>
      </c>
      <c r="P382" s="172">
        <f t="shared" ref="P382:P383" si="22">M382-N382</f>
        <v>0</v>
      </c>
    </row>
    <row r="383" spans="1:16" ht="9.9" customHeight="1" x14ac:dyDescent="0.3">
      <c r="A383" s="203" t="s">
        <v>930</v>
      </c>
      <c r="B383" s="291" t="s">
        <v>336</v>
      </c>
      <c r="C383" s="292"/>
      <c r="D383" s="292"/>
      <c r="E383" s="292"/>
      <c r="F383" s="292"/>
      <c r="G383" s="295" t="s">
        <v>929</v>
      </c>
      <c r="H383" s="296"/>
      <c r="I383" s="296"/>
      <c r="J383" s="296"/>
      <c r="K383" s="296"/>
      <c r="L383" s="173">
        <v>9404.6299999999992</v>
      </c>
      <c r="M383" s="173">
        <v>0</v>
      </c>
      <c r="N383" s="173">
        <v>0</v>
      </c>
      <c r="O383" s="173">
        <v>9404.6299999999992</v>
      </c>
      <c r="P383" s="173">
        <f t="shared" si="22"/>
        <v>0</v>
      </c>
    </row>
    <row r="384" spans="1:16" ht="9.9" customHeight="1" x14ac:dyDescent="0.3">
      <c r="A384" s="116" t="s">
        <v>336</v>
      </c>
      <c r="B384" s="291" t="s">
        <v>336</v>
      </c>
      <c r="C384" s="292"/>
      <c r="D384" s="292"/>
      <c r="E384" s="292"/>
      <c r="F384" s="292"/>
      <c r="G384" s="117" t="s">
        <v>336</v>
      </c>
      <c r="H384" s="118"/>
      <c r="I384" s="118"/>
      <c r="J384" s="118"/>
      <c r="K384" s="118"/>
      <c r="L384" s="174"/>
      <c r="M384" s="174"/>
      <c r="N384" s="174"/>
      <c r="O384" s="174"/>
      <c r="P384" s="174"/>
    </row>
    <row r="385" spans="1:16" ht="9.9" customHeight="1" x14ac:dyDescent="0.3">
      <c r="A385" s="204" t="s">
        <v>931</v>
      </c>
      <c r="B385" s="202" t="s">
        <v>336</v>
      </c>
      <c r="C385" s="293" t="s">
        <v>932</v>
      </c>
      <c r="D385" s="294"/>
      <c r="E385" s="294"/>
      <c r="F385" s="294"/>
      <c r="G385" s="294"/>
      <c r="H385" s="294"/>
      <c r="I385" s="294"/>
      <c r="J385" s="294"/>
      <c r="K385" s="294"/>
      <c r="L385" s="172">
        <v>38403.42</v>
      </c>
      <c r="M385" s="172">
        <v>899</v>
      </c>
      <c r="N385" s="172">
        <v>0</v>
      </c>
      <c r="O385" s="172">
        <v>39302.42</v>
      </c>
      <c r="P385" s="172">
        <f t="shared" ref="P385:P389" si="23">M385-N385</f>
        <v>899</v>
      </c>
    </row>
    <row r="386" spans="1:16" ht="9.9" customHeight="1" x14ac:dyDescent="0.3">
      <c r="A386" s="204" t="s">
        <v>933</v>
      </c>
      <c r="B386" s="291" t="s">
        <v>336</v>
      </c>
      <c r="C386" s="292"/>
      <c r="D386" s="293" t="s">
        <v>932</v>
      </c>
      <c r="E386" s="294"/>
      <c r="F386" s="294"/>
      <c r="G386" s="294"/>
      <c r="H386" s="294"/>
      <c r="I386" s="294"/>
      <c r="J386" s="294"/>
      <c r="K386" s="294"/>
      <c r="L386" s="172">
        <v>38403.42</v>
      </c>
      <c r="M386" s="172">
        <v>899</v>
      </c>
      <c r="N386" s="172">
        <v>0</v>
      </c>
      <c r="O386" s="172">
        <v>39302.42</v>
      </c>
      <c r="P386" s="172">
        <f t="shared" si="23"/>
        <v>899</v>
      </c>
    </row>
    <row r="387" spans="1:16" ht="9.9" customHeight="1" x14ac:dyDescent="0.3">
      <c r="A387" s="204" t="s">
        <v>934</v>
      </c>
      <c r="B387" s="291" t="s">
        <v>336</v>
      </c>
      <c r="C387" s="292"/>
      <c r="D387" s="292"/>
      <c r="E387" s="293" t="s">
        <v>932</v>
      </c>
      <c r="F387" s="294"/>
      <c r="G387" s="294"/>
      <c r="H387" s="294"/>
      <c r="I387" s="294"/>
      <c r="J387" s="294"/>
      <c r="K387" s="294"/>
      <c r="L387" s="172">
        <v>38403.42</v>
      </c>
      <c r="M387" s="172">
        <v>899</v>
      </c>
      <c r="N387" s="172">
        <v>0</v>
      </c>
      <c r="O387" s="172">
        <v>39302.42</v>
      </c>
      <c r="P387" s="172">
        <f t="shared" si="23"/>
        <v>899</v>
      </c>
    </row>
    <row r="388" spans="1:16" ht="9.9" customHeight="1" x14ac:dyDescent="0.3">
      <c r="A388" s="204" t="s">
        <v>935</v>
      </c>
      <c r="B388" s="291" t="s">
        <v>336</v>
      </c>
      <c r="C388" s="292"/>
      <c r="D388" s="292"/>
      <c r="E388" s="292"/>
      <c r="F388" s="293" t="s">
        <v>936</v>
      </c>
      <c r="G388" s="294"/>
      <c r="H388" s="294"/>
      <c r="I388" s="294"/>
      <c r="J388" s="294"/>
      <c r="K388" s="294"/>
      <c r="L388" s="172">
        <v>8820.42</v>
      </c>
      <c r="M388" s="172">
        <v>899</v>
      </c>
      <c r="N388" s="172">
        <v>0</v>
      </c>
      <c r="O388" s="172">
        <v>9719.42</v>
      </c>
      <c r="P388" s="172">
        <f t="shared" si="23"/>
        <v>899</v>
      </c>
    </row>
    <row r="389" spans="1:16" ht="9.9" customHeight="1" x14ac:dyDescent="0.3">
      <c r="A389" s="203" t="s">
        <v>937</v>
      </c>
      <c r="B389" s="291" t="s">
        <v>336</v>
      </c>
      <c r="C389" s="292"/>
      <c r="D389" s="292"/>
      <c r="E389" s="292"/>
      <c r="F389" s="292"/>
      <c r="G389" s="295" t="s">
        <v>938</v>
      </c>
      <c r="H389" s="296"/>
      <c r="I389" s="296"/>
      <c r="J389" s="296"/>
      <c r="K389" s="296"/>
      <c r="L389" s="173">
        <v>8820.42</v>
      </c>
      <c r="M389" s="173">
        <v>899</v>
      </c>
      <c r="N389" s="173">
        <v>0</v>
      </c>
      <c r="O389" s="173">
        <v>9719.42</v>
      </c>
      <c r="P389" s="173">
        <f t="shared" si="23"/>
        <v>899</v>
      </c>
    </row>
    <row r="390" spans="1:16" ht="9.9" customHeight="1" x14ac:dyDescent="0.3">
      <c r="A390" s="116" t="s">
        <v>336</v>
      </c>
      <c r="B390" s="291" t="s">
        <v>336</v>
      </c>
      <c r="C390" s="292"/>
      <c r="D390" s="292"/>
      <c r="E390" s="292"/>
      <c r="F390" s="292"/>
      <c r="G390" s="117" t="s">
        <v>336</v>
      </c>
      <c r="H390" s="118"/>
      <c r="I390" s="118"/>
      <c r="J390" s="118"/>
      <c r="K390" s="118"/>
      <c r="L390" s="174"/>
      <c r="M390" s="174"/>
      <c r="N390" s="174"/>
      <c r="O390" s="174"/>
      <c r="P390" s="174"/>
    </row>
    <row r="391" spans="1:16" ht="9.9" customHeight="1" x14ac:dyDescent="0.3">
      <c r="A391" s="204" t="s">
        <v>939</v>
      </c>
      <c r="B391" s="291" t="s">
        <v>336</v>
      </c>
      <c r="C391" s="292"/>
      <c r="D391" s="292"/>
      <c r="E391" s="292"/>
      <c r="F391" s="293" t="s">
        <v>940</v>
      </c>
      <c r="G391" s="294"/>
      <c r="H391" s="294"/>
      <c r="I391" s="294"/>
      <c r="J391" s="294"/>
      <c r="K391" s="294"/>
      <c r="L391" s="172">
        <v>18321</v>
      </c>
      <c r="M391" s="172">
        <v>0</v>
      </c>
      <c r="N391" s="172">
        <v>0</v>
      </c>
      <c r="O391" s="172">
        <v>18321</v>
      </c>
      <c r="P391" s="172">
        <f t="shared" ref="P391:P393" si="24">M391-N391</f>
        <v>0</v>
      </c>
    </row>
    <row r="392" spans="1:16" ht="9.9" customHeight="1" x14ac:dyDescent="0.3">
      <c r="A392" s="203" t="s">
        <v>941</v>
      </c>
      <c r="B392" s="291" t="s">
        <v>336</v>
      </c>
      <c r="C392" s="292"/>
      <c r="D392" s="292"/>
      <c r="E392" s="292"/>
      <c r="F392" s="292"/>
      <c r="G392" s="295" t="s">
        <v>942</v>
      </c>
      <c r="H392" s="296"/>
      <c r="I392" s="296"/>
      <c r="J392" s="296"/>
      <c r="K392" s="296"/>
      <c r="L392" s="173">
        <v>2832</v>
      </c>
      <c r="M392" s="173">
        <v>0</v>
      </c>
      <c r="N392" s="173">
        <v>0</v>
      </c>
      <c r="O392" s="173">
        <v>2832</v>
      </c>
      <c r="P392" s="173">
        <f t="shared" si="24"/>
        <v>0</v>
      </c>
    </row>
    <row r="393" spans="1:16" ht="9.9" customHeight="1" x14ac:dyDescent="0.3">
      <c r="A393" s="203" t="s">
        <v>945</v>
      </c>
      <c r="B393" s="291" t="s">
        <v>336</v>
      </c>
      <c r="C393" s="292"/>
      <c r="D393" s="292"/>
      <c r="E393" s="292"/>
      <c r="F393" s="292"/>
      <c r="G393" s="295" t="s">
        <v>946</v>
      </c>
      <c r="H393" s="296"/>
      <c r="I393" s="296"/>
      <c r="J393" s="296"/>
      <c r="K393" s="296"/>
      <c r="L393" s="173">
        <v>15489</v>
      </c>
      <c r="M393" s="173">
        <v>0</v>
      </c>
      <c r="N393" s="173">
        <v>0</v>
      </c>
      <c r="O393" s="173">
        <v>15489</v>
      </c>
      <c r="P393" s="173">
        <f t="shared" si="24"/>
        <v>0</v>
      </c>
    </row>
    <row r="394" spans="1:16" ht="9.9" customHeight="1" x14ac:dyDescent="0.3">
      <c r="A394" s="116" t="s">
        <v>336</v>
      </c>
      <c r="B394" s="291" t="s">
        <v>336</v>
      </c>
      <c r="C394" s="292"/>
      <c r="D394" s="292"/>
      <c r="E394" s="292"/>
      <c r="F394" s="292"/>
      <c r="G394" s="117" t="s">
        <v>336</v>
      </c>
      <c r="H394" s="118"/>
      <c r="I394" s="118"/>
      <c r="J394" s="118"/>
      <c r="K394" s="118"/>
      <c r="L394" s="174"/>
      <c r="M394" s="174"/>
      <c r="N394" s="174"/>
      <c r="O394" s="174"/>
      <c r="P394" s="174"/>
    </row>
    <row r="395" spans="1:16" ht="9.9" customHeight="1" x14ac:dyDescent="0.3">
      <c r="A395" s="204" t="s">
        <v>953</v>
      </c>
      <c r="B395" s="291" t="s">
        <v>336</v>
      </c>
      <c r="C395" s="292"/>
      <c r="D395" s="292"/>
      <c r="E395" s="292"/>
      <c r="F395" s="293" t="s">
        <v>954</v>
      </c>
      <c r="G395" s="294"/>
      <c r="H395" s="294"/>
      <c r="I395" s="294"/>
      <c r="J395" s="294"/>
      <c r="K395" s="294"/>
      <c r="L395" s="172">
        <v>11262</v>
      </c>
      <c r="M395" s="172">
        <v>0</v>
      </c>
      <c r="N395" s="172">
        <v>0</v>
      </c>
      <c r="O395" s="172">
        <v>11262</v>
      </c>
      <c r="P395" s="172">
        <f t="shared" ref="P395:P396" si="25">M395-N395</f>
        <v>0</v>
      </c>
    </row>
    <row r="396" spans="1:16" ht="9.9" customHeight="1" x14ac:dyDescent="0.3">
      <c r="A396" s="203" t="s">
        <v>955</v>
      </c>
      <c r="B396" s="291" t="s">
        <v>336</v>
      </c>
      <c r="C396" s="292"/>
      <c r="D396" s="292"/>
      <c r="E396" s="292"/>
      <c r="F396" s="292"/>
      <c r="G396" s="295" t="s">
        <v>956</v>
      </c>
      <c r="H396" s="296"/>
      <c r="I396" s="296"/>
      <c r="J396" s="296"/>
      <c r="K396" s="296"/>
      <c r="L396" s="173">
        <v>11262</v>
      </c>
      <c r="M396" s="173">
        <v>0</v>
      </c>
      <c r="N396" s="173">
        <v>0</v>
      </c>
      <c r="O396" s="173">
        <v>11262</v>
      </c>
      <c r="P396" s="173">
        <f t="shared" si="25"/>
        <v>0</v>
      </c>
    </row>
    <row r="397" spans="1:16" ht="9.9" customHeight="1" x14ac:dyDescent="0.3">
      <c r="A397" s="116" t="s">
        <v>336</v>
      </c>
      <c r="B397" s="291" t="s">
        <v>336</v>
      </c>
      <c r="C397" s="292"/>
      <c r="D397" s="292"/>
      <c r="E397" s="292"/>
      <c r="F397" s="292"/>
      <c r="G397" s="117" t="s">
        <v>336</v>
      </c>
      <c r="H397" s="118"/>
      <c r="I397" s="118"/>
      <c r="J397" s="118"/>
      <c r="K397" s="118"/>
      <c r="L397" s="174"/>
      <c r="M397" s="174"/>
      <c r="N397" s="174"/>
      <c r="O397" s="174"/>
      <c r="P397" s="174"/>
    </row>
    <row r="398" spans="1:16" ht="9.9" customHeight="1" x14ac:dyDescent="0.3">
      <c r="A398" s="204" t="s">
        <v>957</v>
      </c>
      <c r="B398" s="202" t="s">
        <v>336</v>
      </c>
      <c r="C398" s="293" t="s">
        <v>958</v>
      </c>
      <c r="D398" s="294"/>
      <c r="E398" s="294"/>
      <c r="F398" s="294"/>
      <c r="G398" s="294"/>
      <c r="H398" s="294"/>
      <c r="I398" s="294"/>
      <c r="J398" s="294"/>
      <c r="K398" s="294"/>
      <c r="L398" s="172">
        <v>61876.75</v>
      </c>
      <c r="M398" s="172">
        <v>140</v>
      </c>
      <c r="N398" s="172">
        <v>0</v>
      </c>
      <c r="O398" s="172">
        <v>62016.75</v>
      </c>
      <c r="P398" s="172">
        <f t="shared" ref="P398:P402" si="26">M398-N398</f>
        <v>140</v>
      </c>
    </row>
    <row r="399" spans="1:16" ht="9.9" customHeight="1" x14ac:dyDescent="0.3">
      <c r="A399" s="204" t="s">
        <v>959</v>
      </c>
      <c r="B399" s="291" t="s">
        <v>336</v>
      </c>
      <c r="C399" s="292"/>
      <c r="D399" s="293" t="s">
        <v>958</v>
      </c>
      <c r="E399" s="294"/>
      <c r="F399" s="294"/>
      <c r="G399" s="294"/>
      <c r="H399" s="294"/>
      <c r="I399" s="294"/>
      <c r="J399" s="294"/>
      <c r="K399" s="294"/>
      <c r="L399" s="172">
        <v>61876.75</v>
      </c>
      <c r="M399" s="172">
        <v>140</v>
      </c>
      <c r="N399" s="172">
        <v>0</v>
      </c>
      <c r="O399" s="172">
        <v>62016.75</v>
      </c>
      <c r="P399" s="172">
        <f t="shared" si="26"/>
        <v>140</v>
      </c>
    </row>
    <row r="400" spans="1:16" ht="9.9" customHeight="1" x14ac:dyDescent="0.3">
      <c r="A400" s="204" t="s">
        <v>960</v>
      </c>
      <c r="B400" s="291" t="s">
        <v>336</v>
      </c>
      <c r="C400" s="292"/>
      <c r="D400" s="292"/>
      <c r="E400" s="293" t="s">
        <v>958</v>
      </c>
      <c r="F400" s="294"/>
      <c r="G400" s="294"/>
      <c r="H400" s="294"/>
      <c r="I400" s="294"/>
      <c r="J400" s="294"/>
      <c r="K400" s="294"/>
      <c r="L400" s="172">
        <v>61876.75</v>
      </c>
      <c r="M400" s="172">
        <v>140</v>
      </c>
      <c r="N400" s="172">
        <v>0</v>
      </c>
      <c r="O400" s="172">
        <v>62016.75</v>
      </c>
      <c r="P400" s="172">
        <f t="shared" si="26"/>
        <v>140</v>
      </c>
    </row>
    <row r="401" spans="1:16" ht="9.9" customHeight="1" x14ac:dyDescent="0.3">
      <c r="A401" s="204" t="s">
        <v>961</v>
      </c>
      <c r="B401" s="291" t="s">
        <v>336</v>
      </c>
      <c r="C401" s="292"/>
      <c r="D401" s="292"/>
      <c r="E401" s="292"/>
      <c r="F401" s="293" t="s">
        <v>962</v>
      </c>
      <c r="G401" s="294"/>
      <c r="H401" s="294"/>
      <c r="I401" s="294"/>
      <c r="J401" s="294"/>
      <c r="K401" s="294"/>
      <c r="L401" s="172">
        <v>61876.75</v>
      </c>
      <c r="M401" s="172">
        <v>140</v>
      </c>
      <c r="N401" s="172">
        <v>0</v>
      </c>
      <c r="O401" s="172">
        <v>62016.75</v>
      </c>
      <c r="P401" s="172">
        <f t="shared" si="26"/>
        <v>140</v>
      </c>
    </row>
    <row r="402" spans="1:16" ht="9.9" customHeight="1" x14ac:dyDescent="0.3">
      <c r="A402" s="203" t="s">
        <v>963</v>
      </c>
      <c r="B402" s="291" t="s">
        <v>336</v>
      </c>
      <c r="C402" s="292"/>
      <c r="D402" s="292"/>
      <c r="E402" s="292"/>
      <c r="F402" s="292"/>
      <c r="G402" s="295" t="s">
        <v>962</v>
      </c>
      <c r="H402" s="296"/>
      <c r="I402" s="296"/>
      <c r="J402" s="296"/>
      <c r="K402" s="296"/>
      <c r="L402" s="173">
        <v>61876.75</v>
      </c>
      <c r="M402" s="173">
        <v>140</v>
      </c>
      <c r="N402" s="173">
        <v>0</v>
      </c>
      <c r="O402" s="173">
        <v>62016.75</v>
      </c>
      <c r="P402" s="173">
        <f t="shared" si="26"/>
        <v>140</v>
      </c>
    </row>
    <row r="403" spans="1:16" ht="9.9" customHeight="1" x14ac:dyDescent="0.3">
      <c r="A403" s="116" t="s">
        <v>336</v>
      </c>
      <c r="B403" s="291" t="s">
        <v>336</v>
      </c>
      <c r="C403" s="292"/>
      <c r="D403" s="292"/>
      <c r="E403" s="292"/>
      <c r="F403" s="292"/>
      <c r="G403" s="117" t="s">
        <v>336</v>
      </c>
      <c r="H403" s="118"/>
      <c r="I403" s="118"/>
      <c r="J403" s="118"/>
      <c r="K403" s="118"/>
      <c r="L403" s="174"/>
      <c r="M403" s="174"/>
      <c r="N403" s="174"/>
      <c r="O403" s="174"/>
      <c r="P403" s="174"/>
    </row>
    <row r="404" spans="1:16" ht="9.9" customHeight="1" x14ac:dyDescent="0.3">
      <c r="A404" s="204" t="s">
        <v>964</v>
      </c>
      <c r="B404" s="202" t="s">
        <v>336</v>
      </c>
      <c r="C404" s="293" t="s">
        <v>965</v>
      </c>
      <c r="D404" s="294"/>
      <c r="E404" s="294"/>
      <c r="F404" s="294"/>
      <c r="G404" s="294"/>
      <c r="H404" s="294"/>
      <c r="I404" s="294"/>
      <c r="J404" s="294"/>
      <c r="K404" s="294"/>
      <c r="L404" s="172">
        <v>1307880.54</v>
      </c>
      <c r="M404" s="172">
        <v>145781.70000000001</v>
      </c>
      <c r="N404" s="172">
        <v>0</v>
      </c>
      <c r="O404" s="172">
        <v>1453662.24</v>
      </c>
      <c r="P404" s="172">
        <f t="shared" ref="P404:P409" si="27">M404-N404</f>
        <v>145781.70000000001</v>
      </c>
    </row>
    <row r="405" spans="1:16" ht="9.9" customHeight="1" x14ac:dyDescent="0.3">
      <c r="A405" s="204" t="s">
        <v>966</v>
      </c>
      <c r="B405" s="291" t="s">
        <v>336</v>
      </c>
      <c r="C405" s="292"/>
      <c r="D405" s="293" t="s">
        <v>965</v>
      </c>
      <c r="E405" s="294"/>
      <c r="F405" s="294"/>
      <c r="G405" s="294"/>
      <c r="H405" s="294"/>
      <c r="I405" s="294"/>
      <c r="J405" s="294"/>
      <c r="K405" s="294"/>
      <c r="L405" s="172">
        <v>1307880.54</v>
      </c>
      <c r="M405" s="172">
        <v>145781.70000000001</v>
      </c>
      <c r="N405" s="172">
        <v>0</v>
      </c>
      <c r="O405" s="172">
        <v>1453662.24</v>
      </c>
      <c r="P405" s="172">
        <f t="shared" si="27"/>
        <v>145781.70000000001</v>
      </c>
    </row>
    <row r="406" spans="1:16" ht="9.9" customHeight="1" x14ac:dyDescent="0.3">
      <c r="A406" s="204" t="s">
        <v>967</v>
      </c>
      <c r="B406" s="291" t="s">
        <v>336</v>
      </c>
      <c r="C406" s="292"/>
      <c r="D406" s="292"/>
      <c r="E406" s="293" t="s">
        <v>965</v>
      </c>
      <c r="F406" s="294"/>
      <c r="G406" s="294"/>
      <c r="H406" s="294"/>
      <c r="I406" s="294"/>
      <c r="J406" s="294"/>
      <c r="K406" s="294"/>
      <c r="L406" s="172">
        <v>1307880.54</v>
      </c>
      <c r="M406" s="172">
        <v>145781.70000000001</v>
      </c>
      <c r="N406" s="172">
        <v>0</v>
      </c>
      <c r="O406" s="172">
        <v>1453662.24</v>
      </c>
      <c r="P406" s="172">
        <f t="shared" si="27"/>
        <v>145781.70000000001</v>
      </c>
    </row>
    <row r="407" spans="1:16" ht="9.9" customHeight="1" x14ac:dyDescent="0.3">
      <c r="A407" s="204" t="s">
        <v>968</v>
      </c>
      <c r="B407" s="291" t="s">
        <v>336</v>
      </c>
      <c r="C407" s="292"/>
      <c r="D407" s="292"/>
      <c r="E407" s="292"/>
      <c r="F407" s="293" t="s">
        <v>965</v>
      </c>
      <c r="G407" s="294"/>
      <c r="H407" s="294"/>
      <c r="I407" s="294"/>
      <c r="J407" s="294"/>
      <c r="K407" s="294"/>
      <c r="L407" s="172">
        <v>1307880.54</v>
      </c>
      <c r="M407" s="172">
        <v>145781.70000000001</v>
      </c>
      <c r="N407" s="172">
        <v>0</v>
      </c>
      <c r="O407" s="172">
        <v>1453662.24</v>
      </c>
      <c r="P407" s="172">
        <f t="shared" si="27"/>
        <v>145781.70000000001</v>
      </c>
    </row>
    <row r="408" spans="1:16" ht="9.9" customHeight="1" x14ac:dyDescent="0.3">
      <c r="A408" s="203" t="s">
        <v>969</v>
      </c>
      <c r="B408" s="291" t="s">
        <v>336</v>
      </c>
      <c r="C408" s="292"/>
      <c r="D408" s="292"/>
      <c r="E408" s="292"/>
      <c r="F408" s="292"/>
      <c r="G408" s="295" t="s">
        <v>970</v>
      </c>
      <c r="H408" s="296"/>
      <c r="I408" s="296"/>
      <c r="J408" s="296"/>
      <c r="K408" s="296"/>
      <c r="L408" s="173">
        <v>1301732.81</v>
      </c>
      <c r="M408" s="173">
        <v>145428.17000000001</v>
      </c>
      <c r="N408" s="173">
        <v>0</v>
      </c>
      <c r="O408" s="173">
        <v>1447160.98</v>
      </c>
      <c r="P408" s="173">
        <f t="shared" si="27"/>
        <v>145428.17000000001</v>
      </c>
    </row>
    <row r="409" spans="1:16" ht="9.9" customHeight="1" x14ac:dyDescent="0.3">
      <c r="A409" s="203" t="s">
        <v>971</v>
      </c>
      <c r="B409" s="291" t="s">
        <v>336</v>
      </c>
      <c r="C409" s="292"/>
      <c r="D409" s="292"/>
      <c r="E409" s="292"/>
      <c r="F409" s="292"/>
      <c r="G409" s="295" t="s">
        <v>972</v>
      </c>
      <c r="H409" s="296"/>
      <c r="I409" s="296"/>
      <c r="J409" s="296"/>
      <c r="K409" s="296"/>
      <c r="L409" s="173">
        <v>6147.73</v>
      </c>
      <c r="M409" s="173">
        <v>353.53</v>
      </c>
      <c r="N409" s="173">
        <v>0</v>
      </c>
      <c r="O409" s="173">
        <v>6501.26</v>
      </c>
      <c r="P409" s="173">
        <f t="shared" si="27"/>
        <v>353.53</v>
      </c>
    </row>
    <row r="410" spans="1:16" ht="9.9" customHeight="1" x14ac:dyDescent="0.3">
      <c r="A410" s="116" t="s">
        <v>336</v>
      </c>
      <c r="B410" s="291" t="s">
        <v>336</v>
      </c>
      <c r="C410" s="292"/>
      <c r="D410" s="292"/>
      <c r="E410" s="292"/>
      <c r="F410" s="292"/>
      <c r="G410" s="117" t="s">
        <v>336</v>
      </c>
      <c r="H410" s="118"/>
      <c r="I410" s="118"/>
      <c r="J410" s="118"/>
      <c r="K410" s="118"/>
      <c r="L410" s="174"/>
      <c r="M410" s="174"/>
      <c r="N410" s="174"/>
      <c r="O410" s="174"/>
      <c r="P410" s="174"/>
    </row>
    <row r="411" spans="1:16" ht="9.9" customHeight="1" x14ac:dyDescent="0.3">
      <c r="A411" s="204" t="s">
        <v>973</v>
      </c>
      <c r="B411" s="202" t="s">
        <v>336</v>
      </c>
      <c r="C411" s="293" t="s">
        <v>974</v>
      </c>
      <c r="D411" s="294"/>
      <c r="E411" s="294"/>
      <c r="F411" s="294"/>
      <c r="G411" s="294"/>
      <c r="H411" s="294"/>
      <c r="I411" s="294"/>
      <c r="J411" s="294"/>
      <c r="K411" s="294"/>
      <c r="L411" s="172">
        <v>84189.96</v>
      </c>
      <c r="M411" s="172">
        <v>490.09</v>
      </c>
      <c r="N411" s="172">
        <v>0</v>
      </c>
      <c r="O411" s="172">
        <v>84680.05</v>
      </c>
      <c r="P411" s="172">
        <f t="shared" ref="P411:P415" si="28">M411-N411</f>
        <v>490.09</v>
      </c>
    </row>
    <row r="412" spans="1:16" ht="9.9" customHeight="1" x14ac:dyDescent="0.3">
      <c r="A412" s="204" t="s">
        <v>975</v>
      </c>
      <c r="B412" s="291" t="s">
        <v>336</v>
      </c>
      <c r="C412" s="292"/>
      <c r="D412" s="293" t="s">
        <v>974</v>
      </c>
      <c r="E412" s="294"/>
      <c r="F412" s="294"/>
      <c r="G412" s="294"/>
      <c r="H412" s="294"/>
      <c r="I412" s="294"/>
      <c r="J412" s="294"/>
      <c r="K412" s="294"/>
      <c r="L412" s="172">
        <v>84189.96</v>
      </c>
      <c r="M412" s="172">
        <v>490.09</v>
      </c>
      <c r="N412" s="172">
        <v>0</v>
      </c>
      <c r="O412" s="172">
        <v>84680.05</v>
      </c>
      <c r="P412" s="172">
        <f t="shared" si="28"/>
        <v>490.09</v>
      </c>
    </row>
    <row r="413" spans="1:16" ht="9.9" customHeight="1" x14ac:dyDescent="0.3">
      <c r="A413" s="204" t="s">
        <v>976</v>
      </c>
      <c r="B413" s="291" t="s">
        <v>336</v>
      </c>
      <c r="C413" s="292"/>
      <c r="D413" s="292"/>
      <c r="E413" s="293" t="s">
        <v>974</v>
      </c>
      <c r="F413" s="294"/>
      <c r="G413" s="294"/>
      <c r="H413" s="294"/>
      <c r="I413" s="294"/>
      <c r="J413" s="294"/>
      <c r="K413" s="294"/>
      <c r="L413" s="172">
        <v>84189.96</v>
      </c>
      <c r="M413" s="172">
        <v>490.09</v>
      </c>
      <c r="N413" s="172">
        <v>0</v>
      </c>
      <c r="O413" s="172">
        <v>84680.05</v>
      </c>
      <c r="P413" s="172">
        <f t="shared" si="28"/>
        <v>490.09</v>
      </c>
    </row>
    <row r="414" spans="1:16" ht="9.9" customHeight="1" x14ac:dyDescent="0.3">
      <c r="A414" s="204" t="s">
        <v>977</v>
      </c>
      <c r="B414" s="291" t="s">
        <v>336</v>
      </c>
      <c r="C414" s="292"/>
      <c r="D414" s="292"/>
      <c r="E414" s="292"/>
      <c r="F414" s="293" t="s">
        <v>974</v>
      </c>
      <c r="G414" s="294"/>
      <c r="H414" s="294"/>
      <c r="I414" s="294"/>
      <c r="J414" s="294"/>
      <c r="K414" s="294"/>
      <c r="L414" s="172">
        <v>84189.96</v>
      </c>
      <c r="M414" s="172">
        <v>490.09</v>
      </c>
      <c r="N414" s="172">
        <v>0</v>
      </c>
      <c r="O414" s="172">
        <v>84680.05</v>
      </c>
      <c r="P414" s="172">
        <f t="shared" si="28"/>
        <v>490.09</v>
      </c>
    </row>
    <row r="415" spans="1:16" ht="9.9" customHeight="1" x14ac:dyDescent="0.3">
      <c r="A415" s="203" t="s">
        <v>978</v>
      </c>
      <c r="B415" s="291" t="s">
        <v>336</v>
      </c>
      <c r="C415" s="292"/>
      <c r="D415" s="292"/>
      <c r="E415" s="292"/>
      <c r="F415" s="292"/>
      <c r="G415" s="295" t="s">
        <v>658</v>
      </c>
      <c r="H415" s="296"/>
      <c r="I415" s="296"/>
      <c r="J415" s="296"/>
      <c r="K415" s="296"/>
      <c r="L415" s="173">
        <v>84189.96</v>
      </c>
      <c r="M415" s="173">
        <v>490.09</v>
      </c>
      <c r="N415" s="173">
        <v>0</v>
      </c>
      <c r="O415" s="173">
        <v>84680.05</v>
      </c>
      <c r="P415" s="173">
        <f t="shared" si="28"/>
        <v>490.09</v>
      </c>
    </row>
    <row r="416" spans="1:16" ht="9.9" customHeight="1" x14ac:dyDescent="0.3">
      <c r="A416" s="116" t="s">
        <v>336</v>
      </c>
      <c r="B416" s="291" t="s">
        <v>336</v>
      </c>
      <c r="C416" s="292"/>
      <c r="D416" s="292"/>
      <c r="E416" s="292"/>
      <c r="F416" s="292"/>
      <c r="G416" s="117" t="s">
        <v>336</v>
      </c>
      <c r="H416" s="118"/>
      <c r="I416" s="118"/>
      <c r="J416" s="118"/>
      <c r="K416" s="118"/>
      <c r="L416" s="174"/>
      <c r="M416" s="174"/>
      <c r="N416" s="174"/>
      <c r="O416" s="174"/>
      <c r="P416" s="174"/>
    </row>
    <row r="417" spans="1:16" ht="9.9" customHeight="1" x14ac:dyDescent="0.3">
      <c r="A417" s="204" t="s">
        <v>1049</v>
      </c>
      <c r="B417" s="202" t="s">
        <v>336</v>
      </c>
      <c r="C417" s="293" t="s">
        <v>1050</v>
      </c>
      <c r="D417" s="294"/>
      <c r="E417" s="294"/>
      <c r="F417" s="294"/>
      <c r="G417" s="294"/>
      <c r="H417" s="294"/>
      <c r="I417" s="294"/>
      <c r="J417" s="294"/>
      <c r="K417" s="294"/>
      <c r="L417" s="172">
        <v>0</v>
      </c>
      <c r="M417" s="172">
        <v>4233.33</v>
      </c>
      <c r="N417" s="172">
        <v>4233.33</v>
      </c>
      <c r="O417" s="172">
        <v>0</v>
      </c>
      <c r="P417" s="172">
        <f t="shared" ref="P417:P421" si="29">M417-N417</f>
        <v>0</v>
      </c>
    </row>
    <row r="418" spans="1:16" ht="9.9" customHeight="1" x14ac:dyDescent="0.3">
      <c r="A418" s="204" t="s">
        <v>1051</v>
      </c>
      <c r="B418" s="291" t="s">
        <v>336</v>
      </c>
      <c r="C418" s="292"/>
      <c r="D418" s="293" t="s">
        <v>1050</v>
      </c>
      <c r="E418" s="294"/>
      <c r="F418" s="294"/>
      <c r="G418" s="294"/>
      <c r="H418" s="294"/>
      <c r="I418" s="294"/>
      <c r="J418" s="294"/>
      <c r="K418" s="294"/>
      <c r="L418" s="172">
        <v>0</v>
      </c>
      <c r="M418" s="172">
        <v>4233.33</v>
      </c>
      <c r="N418" s="172">
        <v>4233.33</v>
      </c>
      <c r="O418" s="172">
        <v>0</v>
      </c>
      <c r="P418" s="172">
        <f t="shared" si="29"/>
        <v>0</v>
      </c>
    </row>
    <row r="419" spans="1:16" ht="9.9" customHeight="1" x14ac:dyDescent="0.3">
      <c r="A419" s="204" t="s">
        <v>1052</v>
      </c>
      <c r="B419" s="291" t="s">
        <v>336</v>
      </c>
      <c r="C419" s="292"/>
      <c r="D419" s="292"/>
      <c r="E419" s="293" t="s">
        <v>1050</v>
      </c>
      <c r="F419" s="294"/>
      <c r="G419" s="294"/>
      <c r="H419" s="294"/>
      <c r="I419" s="294"/>
      <c r="J419" s="294"/>
      <c r="K419" s="294"/>
      <c r="L419" s="172">
        <v>0</v>
      </c>
      <c r="M419" s="172">
        <v>4233.33</v>
      </c>
      <c r="N419" s="172">
        <v>4233.33</v>
      </c>
      <c r="O419" s="172">
        <v>0</v>
      </c>
      <c r="P419" s="172">
        <f t="shared" si="29"/>
        <v>0</v>
      </c>
    </row>
    <row r="420" spans="1:16" ht="9.9" customHeight="1" x14ac:dyDescent="0.3">
      <c r="A420" s="204" t="s">
        <v>1053</v>
      </c>
      <c r="B420" s="291" t="s">
        <v>336</v>
      </c>
      <c r="C420" s="292"/>
      <c r="D420" s="292"/>
      <c r="E420" s="292"/>
      <c r="F420" s="293" t="s">
        <v>1050</v>
      </c>
      <c r="G420" s="294"/>
      <c r="H420" s="294"/>
      <c r="I420" s="294"/>
      <c r="J420" s="294"/>
      <c r="K420" s="294"/>
      <c r="L420" s="172">
        <v>0</v>
      </c>
      <c r="M420" s="172">
        <v>4233.33</v>
      </c>
      <c r="N420" s="172">
        <v>4233.33</v>
      </c>
      <c r="O420" s="172">
        <v>0</v>
      </c>
      <c r="P420" s="172">
        <f t="shared" si="29"/>
        <v>0</v>
      </c>
    </row>
    <row r="421" spans="1:16" ht="9.9" customHeight="1" x14ac:dyDescent="0.3">
      <c r="A421" s="203" t="s">
        <v>1054</v>
      </c>
      <c r="B421" s="291" t="s">
        <v>336</v>
      </c>
      <c r="C421" s="292"/>
      <c r="D421" s="292"/>
      <c r="E421" s="292"/>
      <c r="F421" s="292"/>
      <c r="G421" s="295" t="s">
        <v>1050</v>
      </c>
      <c r="H421" s="296"/>
      <c r="I421" s="296"/>
      <c r="J421" s="296"/>
      <c r="K421" s="296"/>
      <c r="L421" s="173">
        <v>0</v>
      </c>
      <c r="M421" s="173">
        <v>4233.33</v>
      </c>
      <c r="N421" s="173">
        <v>4233.33</v>
      </c>
      <c r="O421" s="173">
        <v>0</v>
      </c>
      <c r="P421" s="173">
        <f t="shared" si="29"/>
        <v>0</v>
      </c>
    </row>
    <row r="422" spans="1:16" ht="9.9" customHeight="1" x14ac:dyDescent="0.3">
      <c r="A422" s="116" t="s">
        <v>336</v>
      </c>
      <c r="B422" s="291" t="s">
        <v>336</v>
      </c>
      <c r="C422" s="292"/>
      <c r="D422" s="292"/>
      <c r="E422" s="292"/>
      <c r="F422" s="292"/>
      <c r="G422" s="117" t="s">
        <v>336</v>
      </c>
      <c r="H422" s="118"/>
      <c r="I422" s="118"/>
      <c r="J422" s="118"/>
      <c r="K422" s="118"/>
      <c r="L422" s="174"/>
      <c r="M422" s="174"/>
      <c r="N422" s="174"/>
      <c r="O422" s="174"/>
      <c r="P422" s="174"/>
    </row>
    <row r="423" spans="1:16" ht="9.9" customHeight="1" x14ac:dyDescent="0.3">
      <c r="A423" s="204" t="s">
        <v>979</v>
      </c>
      <c r="B423" s="202" t="s">
        <v>336</v>
      </c>
      <c r="C423" s="293" t="s">
        <v>980</v>
      </c>
      <c r="D423" s="294"/>
      <c r="E423" s="294"/>
      <c r="F423" s="294"/>
      <c r="G423" s="294"/>
      <c r="H423" s="294"/>
      <c r="I423" s="294"/>
      <c r="J423" s="294"/>
      <c r="K423" s="294"/>
      <c r="L423" s="172">
        <v>621150.12</v>
      </c>
      <c r="M423" s="172">
        <v>26971.23</v>
      </c>
      <c r="N423" s="172">
        <v>0</v>
      </c>
      <c r="O423" s="172">
        <v>648121.35</v>
      </c>
      <c r="P423" s="172">
        <f t="shared" ref="P423:P429" si="30">M423-N423</f>
        <v>26971.23</v>
      </c>
    </row>
    <row r="424" spans="1:16" ht="9.9" customHeight="1" x14ac:dyDescent="0.3">
      <c r="A424" s="204" t="s">
        <v>981</v>
      </c>
      <c r="B424" s="291" t="s">
        <v>336</v>
      </c>
      <c r="C424" s="292"/>
      <c r="D424" s="293" t="s">
        <v>980</v>
      </c>
      <c r="E424" s="294"/>
      <c r="F424" s="294"/>
      <c r="G424" s="294"/>
      <c r="H424" s="294"/>
      <c r="I424" s="294"/>
      <c r="J424" s="294"/>
      <c r="K424" s="294"/>
      <c r="L424" s="172">
        <v>621150.12</v>
      </c>
      <c r="M424" s="172">
        <v>26971.23</v>
      </c>
      <c r="N424" s="172">
        <v>0</v>
      </c>
      <c r="O424" s="172">
        <v>648121.35</v>
      </c>
      <c r="P424" s="172">
        <f t="shared" si="30"/>
        <v>26971.23</v>
      </c>
    </row>
    <row r="425" spans="1:16" ht="9.9" customHeight="1" x14ac:dyDescent="0.3">
      <c r="A425" s="204" t="s">
        <v>982</v>
      </c>
      <c r="B425" s="291" t="s">
        <v>336</v>
      </c>
      <c r="C425" s="292"/>
      <c r="D425" s="292"/>
      <c r="E425" s="293" t="s">
        <v>980</v>
      </c>
      <c r="F425" s="294"/>
      <c r="G425" s="294"/>
      <c r="H425" s="294"/>
      <c r="I425" s="294"/>
      <c r="J425" s="294"/>
      <c r="K425" s="294"/>
      <c r="L425" s="172">
        <v>621150.12</v>
      </c>
      <c r="M425" s="172">
        <v>26971.23</v>
      </c>
      <c r="N425" s="172">
        <v>0</v>
      </c>
      <c r="O425" s="172">
        <v>648121.35</v>
      </c>
      <c r="P425" s="172">
        <f t="shared" si="30"/>
        <v>26971.23</v>
      </c>
    </row>
    <row r="426" spans="1:16" ht="9.9" customHeight="1" x14ac:dyDescent="0.3">
      <c r="A426" s="204" t="s">
        <v>983</v>
      </c>
      <c r="B426" s="291" t="s">
        <v>336</v>
      </c>
      <c r="C426" s="292"/>
      <c r="D426" s="292"/>
      <c r="E426" s="292"/>
      <c r="F426" s="293" t="s">
        <v>980</v>
      </c>
      <c r="G426" s="294"/>
      <c r="H426" s="294"/>
      <c r="I426" s="294"/>
      <c r="J426" s="294"/>
      <c r="K426" s="294"/>
      <c r="L426" s="172">
        <v>621150.12</v>
      </c>
      <c r="M426" s="172">
        <v>26971.23</v>
      </c>
      <c r="N426" s="172">
        <v>0</v>
      </c>
      <c r="O426" s="172">
        <v>648121.35</v>
      </c>
      <c r="P426" s="172">
        <f t="shared" si="30"/>
        <v>26971.23</v>
      </c>
    </row>
    <row r="427" spans="1:16" ht="9.9" customHeight="1" x14ac:dyDescent="0.3">
      <c r="A427" s="203" t="s">
        <v>984</v>
      </c>
      <c r="B427" s="291" t="s">
        <v>336</v>
      </c>
      <c r="C427" s="292"/>
      <c r="D427" s="292"/>
      <c r="E427" s="292"/>
      <c r="F427" s="292"/>
      <c r="G427" s="295" t="s">
        <v>985</v>
      </c>
      <c r="H427" s="296"/>
      <c r="I427" s="296"/>
      <c r="J427" s="296"/>
      <c r="K427" s="296"/>
      <c r="L427" s="173">
        <v>216452.34</v>
      </c>
      <c r="M427" s="173">
        <v>26971.23</v>
      </c>
      <c r="N427" s="173">
        <v>0</v>
      </c>
      <c r="O427" s="173">
        <v>243423.57</v>
      </c>
      <c r="P427" s="173">
        <f t="shared" si="30"/>
        <v>26971.23</v>
      </c>
    </row>
    <row r="428" spans="1:16" ht="9.9" customHeight="1" x14ac:dyDescent="0.3">
      <c r="A428" s="203" t="s">
        <v>986</v>
      </c>
      <c r="B428" s="291" t="s">
        <v>336</v>
      </c>
      <c r="C428" s="292"/>
      <c r="D428" s="292"/>
      <c r="E428" s="292"/>
      <c r="F428" s="292"/>
      <c r="G428" s="295" t="s">
        <v>987</v>
      </c>
      <c r="H428" s="296"/>
      <c r="I428" s="296"/>
      <c r="J428" s="296"/>
      <c r="K428" s="296"/>
      <c r="L428" s="173">
        <v>397484.65</v>
      </c>
      <c r="M428" s="173">
        <v>0</v>
      </c>
      <c r="N428" s="173">
        <v>0</v>
      </c>
      <c r="O428" s="173">
        <v>397484.65</v>
      </c>
      <c r="P428" s="173">
        <f t="shared" si="30"/>
        <v>0</v>
      </c>
    </row>
    <row r="429" spans="1:16" ht="9.9" customHeight="1" x14ac:dyDescent="0.3">
      <c r="A429" s="203" t="s">
        <v>988</v>
      </c>
      <c r="B429" s="291" t="s">
        <v>336</v>
      </c>
      <c r="C429" s="292"/>
      <c r="D429" s="292"/>
      <c r="E429" s="292"/>
      <c r="F429" s="292"/>
      <c r="G429" s="295" t="s">
        <v>989</v>
      </c>
      <c r="H429" s="296"/>
      <c r="I429" s="296"/>
      <c r="J429" s="296"/>
      <c r="K429" s="296"/>
      <c r="L429" s="173">
        <v>7213.13</v>
      </c>
      <c r="M429" s="173">
        <v>0</v>
      </c>
      <c r="N429" s="173">
        <v>0</v>
      </c>
      <c r="O429" s="173">
        <v>7213.13</v>
      </c>
      <c r="P429" s="173">
        <f t="shared" si="30"/>
        <v>0</v>
      </c>
    </row>
    <row r="430" spans="1:16" ht="9.9" customHeight="1" x14ac:dyDescent="0.3">
      <c r="A430" s="204" t="s">
        <v>336</v>
      </c>
      <c r="B430" s="291" t="s">
        <v>336</v>
      </c>
      <c r="C430" s="292"/>
      <c r="D430" s="292"/>
      <c r="E430" s="120" t="s">
        <v>336</v>
      </c>
      <c r="F430" s="121"/>
      <c r="G430" s="121"/>
      <c r="H430" s="121"/>
      <c r="I430" s="121"/>
      <c r="J430" s="121"/>
      <c r="K430" s="121"/>
      <c r="L430" s="175"/>
      <c r="M430" s="175"/>
      <c r="N430" s="175"/>
      <c r="O430" s="175"/>
      <c r="P430" s="175"/>
    </row>
    <row r="431" spans="1:16" ht="9.9" customHeight="1" x14ac:dyDescent="0.3">
      <c r="A431" s="204" t="s">
        <v>990</v>
      </c>
      <c r="B431" s="293" t="s">
        <v>991</v>
      </c>
      <c r="C431" s="294"/>
      <c r="D431" s="294"/>
      <c r="E431" s="294"/>
      <c r="F431" s="294"/>
      <c r="G431" s="294"/>
      <c r="H431" s="294"/>
      <c r="I431" s="294"/>
      <c r="J431" s="294"/>
      <c r="K431" s="294"/>
      <c r="L431" s="172">
        <v>8865335.5999999996</v>
      </c>
      <c r="M431" s="172">
        <v>0</v>
      </c>
      <c r="N431" s="172">
        <v>951168.84</v>
      </c>
      <c r="O431" s="172">
        <v>9816504.4399999995</v>
      </c>
      <c r="P431" s="172">
        <f>N431-M431</f>
        <v>951168.84</v>
      </c>
    </row>
    <row r="432" spans="1:16" ht="9.9" customHeight="1" x14ac:dyDescent="0.3">
      <c r="A432" s="204" t="s">
        <v>992</v>
      </c>
      <c r="B432" s="202" t="s">
        <v>336</v>
      </c>
      <c r="C432" s="293" t="s">
        <v>991</v>
      </c>
      <c r="D432" s="294"/>
      <c r="E432" s="294"/>
      <c r="F432" s="294"/>
      <c r="G432" s="294"/>
      <c r="H432" s="294"/>
      <c r="I432" s="294"/>
      <c r="J432" s="294"/>
      <c r="K432" s="294"/>
      <c r="L432" s="172">
        <v>8865335.5999999996</v>
      </c>
      <c r="M432" s="172">
        <v>0</v>
      </c>
      <c r="N432" s="172">
        <v>951168.84</v>
      </c>
      <c r="O432" s="172">
        <v>9816504.4399999995</v>
      </c>
      <c r="P432" s="172">
        <f t="shared" ref="P432:P437" si="31">N432-M432</f>
        <v>951168.84</v>
      </c>
    </row>
    <row r="433" spans="1:16" ht="9.9" customHeight="1" x14ac:dyDescent="0.3">
      <c r="A433" s="204" t="s">
        <v>993</v>
      </c>
      <c r="B433" s="291" t="s">
        <v>336</v>
      </c>
      <c r="C433" s="292"/>
      <c r="D433" s="293" t="s">
        <v>991</v>
      </c>
      <c r="E433" s="294"/>
      <c r="F433" s="294"/>
      <c r="G433" s="294"/>
      <c r="H433" s="294"/>
      <c r="I433" s="294"/>
      <c r="J433" s="294"/>
      <c r="K433" s="294"/>
      <c r="L433" s="172">
        <v>8865335.5999999996</v>
      </c>
      <c r="M433" s="172">
        <v>0</v>
      </c>
      <c r="N433" s="172">
        <v>951168.84</v>
      </c>
      <c r="O433" s="172">
        <v>9816504.4399999995</v>
      </c>
      <c r="P433" s="172">
        <f t="shared" si="31"/>
        <v>951168.84</v>
      </c>
    </row>
    <row r="434" spans="1:16" ht="9.9" customHeight="1" x14ac:dyDescent="0.3">
      <c r="A434" s="204" t="s">
        <v>994</v>
      </c>
      <c r="B434" s="291" t="s">
        <v>336</v>
      </c>
      <c r="C434" s="292"/>
      <c r="D434" s="292"/>
      <c r="E434" s="293" t="s">
        <v>995</v>
      </c>
      <c r="F434" s="294"/>
      <c r="G434" s="294"/>
      <c r="H434" s="294"/>
      <c r="I434" s="294"/>
      <c r="J434" s="294"/>
      <c r="K434" s="294"/>
      <c r="L434" s="172">
        <v>7185207.1200000001</v>
      </c>
      <c r="M434" s="172">
        <v>0</v>
      </c>
      <c r="N434" s="172">
        <v>877089.74</v>
      </c>
      <c r="O434" s="172">
        <v>8062296.8600000003</v>
      </c>
      <c r="P434" s="172">
        <f t="shared" si="31"/>
        <v>877089.74</v>
      </c>
    </row>
    <row r="435" spans="1:16" ht="9.9" customHeight="1" x14ac:dyDescent="0.3">
      <c r="A435" s="204" t="s">
        <v>996</v>
      </c>
      <c r="B435" s="291" t="s">
        <v>336</v>
      </c>
      <c r="C435" s="292"/>
      <c r="D435" s="292"/>
      <c r="E435" s="292"/>
      <c r="F435" s="293" t="s">
        <v>995</v>
      </c>
      <c r="G435" s="294"/>
      <c r="H435" s="294"/>
      <c r="I435" s="294"/>
      <c r="J435" s="294"/>
      <c r="K435" s="294"/>
      <c r="L435" s="172">
        <v>7185207.1200000001</v>
      </c>
      <c r="M435" s="172">
        <v>0</v>
      </c>
      <c r="N435" s="172">
        <v>877089.74</v>
      </c>
      <c r="O435" s="172">
        <v>8062296.8600000003</v>
      </c>
      <c r="P435" s="172">
        <f t="shared" si="31"/>
        <v>877089.74</v>
      </c>
    </row>
    <row r="436" spans="1:16" ht="9.9" customHeight="1" x14ac:dyDescent="0.3">
      <c r="A436" s="203" t="s">
        <v>997</v>
      </c>
      <c r="B436" s="291" t="s">
        <v>336</v>
      </c>
      <c r="C436" s="292"/>
      <c r="D436" s="292"/>
      <c r="E436" s="292"/>
      <c r="F436" s="292"/>
      <c r="G436" s="295" t="s">
        <v>631</v>
      </c>
      <c r="H436" s="296"/>
      <c r="I436" s="296"/>
      <c r="J436" s="296"/>
      <c r="K436" s="296"/>
      <c r="L436" s="173">
        <v>7185355.4500000002</v>
      </c>
      <c r="M436" s="173">
        <v>0</v>
      </c>
      <c r="N436" s="173">
        <v>877089.74</v>
      </c>
      <c r="O436" s="173">
        <v>8062445.1900000004</v>
      </c>
      <c r="P436" s="173">
        <f t="shared" si="31"/>
        <v>877089.74</v>
      </c>
    </row>
    <row r="437" spans="1:16" ht="9.9" customHeight="1" x14ac:dyDescent="0.3">
      <c r="A437" s="203" t="s">
        <v>998</v>
      </c>
      <c r="B437" s="291" t="s">
        <v>336</v>
      </c>
      <c r="C437" s="292"/>
      <c r="D437" s="292"/>
      <c r="E437" s="292"/>
      <c r="F437" s="292"/>
      <c r="G437" s="295" t="s">
        <v>999</v>
      </c>
      <c r="H437" s="296"/>
      <c r="I437" s="296"/>
      <c r="J437" s="296"/>
      <c r="K437" s="296"/>
      <c r="L437" s="173">
        <v>-148.33000000000001</v>
      </c>
      <c r="M437" s="173">
        <v>0</v>
      </c>
      <c r="N437" s="173">
        <v>0</v>
      </c>
      <c r="O437" s="173">
        <v>-148.33000000000001</v>
      </c>
      <c r="P437" s="173">
        <f t="shared" si="31"/>
        <v>0</v>
      </c>
    </row>
    <row r="438" spans="1:16" ht="9.9" customHeight="1" x14ac:dyDescent="0.3">
      <c r="A438" s="116" t="s">
        <v>336</v>
      </c>
      <c r="B438" s="291" t="s">
        <v>336</v>
      </c>
      <c r="C438" s="292"/>
      <c r="D438" s="292"/>
      <c r="E438" s="292"/>
      <c r="F438" s="292"/>
      <c r="G438" s="117" t="s">
        <v>336</v>
      </c>
      <c r="H438" s="118"/>
      <c r="I438" s="118"/>
      <c r="J438" s="118"/>
      <c r="K438" s="118"/>
      <c r="L438" s="174"/>
      <c r="M438" s="174"/>
      <c r="N438" s="174"/>
      <c r="O438" s="174"/>
      <c r="P438" s="174"/>
    </row>
    <row r="439" spans="1:16" ht="9.9" customHeight="1" x14ac:dyDescent="0.3">
      <c r="A439" s="204" t="s">
        <v>1000</v>
      </c>
      <c r="B439" s="291" t="s">
        <v>336</v>
      </c>
      <c r="C439" s="292"/>
      <c r="D439" s="292"/>
      <c r="E439" s="293" t="s">
        <v>1001</v>
      </c>
      <c r="F439" s="294"/>
      <c r="G439" s="294"/>
      <c r="H439" s="294"/>
      <c r="I439" s="294"/>
      <c r="J439" s="294"/>
      <c r="K439" s="294"/>
      <c r="L439" s="172">
        <v>1281659.3999999999</v>
      </c>
      <c r="M439" s="172">
        <v>0</v>
      </c>
      <c r="N439" s="172">
        <v>33407.269999999997</v>
      </c>
      <c r="O439" s="172">
        <v>1315066.67</v>
      </c>
      <c r="P439" s="172">
        <f t="shared" ref="P439:P443" si="32">N439-M439</f>
        <v>33407.269999999997</v>
      </c>
    </row>
    <row r="440" spans="1:16" ht="9.9" customHeight="1" x14ac:dyDescent="0.3">
      <c r="A440" s="204" t="s">
        <v>1002</v>
      </c>
      <c r="B440" s="291" t="s">
        <v>336</v>
      </c>
      <c r="C440" s="292"/>
      <c r="D440" s="292"/>
      <c r="E440" s="292"/>
      <c r="F440" s="293" t="s">
        <v>1003</v>
      </c>
      <c r="G440" s="294"/>
      <c r="H440" s="294"/>
      <c r="I440" s="294"/>
      <c r="J440" s="294"/>
      <c r="K440" s="294"/>
      <c r="L440" s="172">
        <v>110495.38</v>
      </c>
      <c r="M440" s="172">
        <v>0</v>
      </c>
      <c r="N440" s="172">
        <v>646.37</v>
      </c>
      <c r="O440" s="172">
        <v>111141.75</v>
      </c>
      <c r="P440" s="172">
        <f t="shared" si="32"/>
        <v>646.37</v>
      </c>
    </row>
    <row r="441" spans="1:16" ht="9.9" customHeight="1" x14ac:dyDescent="0.3">
      <c r="A441" s="203" t="s">
        <v>1004</v>
      </c>
      <c r="B441" s="291" t="s">
        <v>336</v>
      </c>
      <c r="C441" s="292"/>
      <c r="D441" s="292"/>
      <c r="E441" s="292"/>
      <c r="F441" s="292"/>
      <c r="G441" s="295" t="s">
        <v>1005</v>
      </c>
      <c r="H441" s="296"/>
      <c r="I441" s="296"/>
      <c r="J441" s="296"/>
      <c r="K441" s="296"/>
      <c r="L441" s="173">
        <v>64380</v>
      </c>
      <c r="M441" s="173">
        <v>0</v>
      </c>
      <c r="N441" s="173">
        <v>500</v>
      </c>
      <c r="O441" s="173">
        <v>64880</v>
      </c>
      <c r="P441" s="173">
        <f t="shared" si="32"/>
        <v>500</v>
      </c>
    </row>
    <row r="442" spans="1:16" ht="9.9" customHeight="1" x14ac:dyDescent="0.3">
      <c r="A442" s="203" t="s">
        <v>1006</v>
      </c>
      <c r="B442" s="291" t="s">
        <v>336</v>
      </c>
      <c r="C442" s="292"/>
      <c r="D442" s="292"/>
      <c r="E442" s="292"/>
      <c r="F442" s="292"/>
      <c r="G442" s="295" t="s">
        <v>1007</v>
      </c>
      <c r="H442" s="296"/>
      <c r="I442" s="296"/>
      <c r="J442" s="296"/>
      <c r="K442" s="296"/>
      <c r="L442" s="173">
        <v>34115.379999999997</v>
      </c>
      <c r="M442" s="173">
        <v>0</v>
      </c>
      <c r="N442" s="173">
        <v>146.37</v>
      </c>
      <c r="O442" s="173">
        <v>34261.75</v>
      </c>
      <c r="P442" s="173">
        <f t="shared" si="32"/>
        <v>146.37</v>
      </c>
    </row>
    <row r="443" spans="1:16" ht="9.9" customHeight="1" x14ac:dyDescent="0.3">
      <c r="A443" s="203" t="s">
        <v>1008</v>
      </c>
      <c r="B443" s="291" t="s">
        <v>336</v>
      </c>
      <c r="C443" s="292"/>
      <c r="D443" s="292"/>
      <c r="E443" s="292"/>
      <c r="F443" s="292"/>
      <c r="G443" s="295" t="s">
        <v>1009</v>
      </c>
      <c r="H443" s="296"/>
      <c r="I443" s="296"/>
      <c r="J443" s="296"/>
      <c r="K443" s="296"/>
      <c r="L443" s="173">
        <v>12000</v>
      </c>
      <c r="M443" s="173">
        <v>0</v>
      </c>
      <c r="N443" s="173">
        <v>0</v>
      </c>
      <c r="O443" s="173">
        <v>12000</v>
      </c>
      <c r="P443" s="173">
        <f t="shared" si="32"/>
        <v>0</v>
      </c>
    </row>
    <row r="444" spans="1:16" ht="9.9" customHeight="1" x14ac:dyDescent="0.3">
      <c r="A444" s="116" t="s">
        <v>336</v>
      </c>
      <c r="B444" s="291" t="s">
        <v>336</v>
      </c>
      <c r="C444" s="292"/>
      <c r="D444" s="292"/>
      <c r="E444" s="292"/>
      <c r="F444" s="292"/>
      <c r="G444" s="117" t="s">
        <v>336</v>
      </c>
      <c r="H444" s="118"/>
      <c r="I444" s="118"/>
      <c r="J444" s="118"/>
      <c r="K444" s="118"/>
      <c r="L444" s="174"/>
      <c r="M444" s="174"/>
      <c r="N444" s="174"/>
      <c r="O444" s="174"/>
      <c r="P444" s="174"/>
    </row>
    <row r="445" spans="1:16" ht="9.9" customHeight="1" x14ac:dyDescent="0.3">
      <c r="A445" s="204" t="s">
        <v>1010</v>
      </c>
      <c r="B445" s="291" t="s">
        <v>336</v>
      </c>
      <c r="C445" s="292"/>
      <c r="D445" s="292"/>
      <c r="E445" s="292"/>
      <c r="F445" s="293" t="s">
        <v>1011</v>
      </c>
      <c r="G445" s="294"/>
      <c r="H445" s="294"/>
      <c r="I445" s="294"/>
      <c r="J445" s="294"/>
      <c r="K445" s="294"/>
      <c r="L445" s="172">
        <v>548560</v>
      </c>
      <c r="M445" s="172">
        <v>0</v>
      </c>
      <c r="N445" s="172">
        <v>8185</v>
      </c>
      <c r="O445" s="172">
        <v>556745</v>
      </c>
      <c r="P445" s="172">
        <f t="shared" ref="P445:P446" si="33">N445-M445</f>
        <v>8185</v>
      </c>
    </row>
    <row r="446" spans="1:16" ht="9.9" customHeight="1" x14ac:dyDescent="0.3">
      <c r="A446" s="203" t="s">
        <v>1012</v>
      </c>
      <c r="B446" s="291" t="s">
        <v>336</v>
      </c>
      <c r="C446" s="292"/>
      <c r="D446" s="292"/>
      <c r="E446" s="292"/>
      <c r="F446" s="292"/>
      <c r="G446" s="295" t="s">
        <v>1013</v>
      </c>
      <c r="H446" s="296"/>
      <c r="I446" s="296"/>
      <c r="J446" s="296"/>
      <c r="K446" s="296"/>
      <c r="L446" s="173">
        <v>548560</v>
      </c>
      <c r="M446" s="173">
        <v>0</v>
      </c>
      <c r="N446" s="173">
        <v>8185</v>
      </c>
      <c r="O446" s="173">
        <v>556745</v>
      </c>
      <c r="P446" s="173">
        <f t="shared" si="33"/>
        <v>8185</v>
      </c>
    </row>
    <row r="447" spans="1:16" ht="9.9" customHeight="1" x14ac:dyDescent="0.3">
      <c r="A447" s="116" t="s">
        <v>336</v>
      </c>
      <c r="B447" s="291" t="s">
        <v>336</v>
      </c>
      <c r="C447" s="292"/>
      <c r="D447" s="292"/>
      <c r="E447" s="292"/>
      <c r="F447" s="292"/>
      <c r="G447" s="117" t="s">
        <v>336</v>
      </c>
      <c r="H447" s="118"/>
      <c r="I447" s="118"/>
      <c r="J447" s="118"/>
      <c r="K447" s="118"/>
      <c r="L447" s="174"/>
      <c r="M447" s="174"/>
      <c r="N447" s="174"/>
      <c r="O447" s="174"/>
      <c r="P447" s="174"/>
    </row>
    <row r="448" spans="1:16" ht="9.9" customHeight="1" x14ac:dyDescent="0.3">
      <c r="A448" s="204" t="s">
        <v>1014</v>
      </c>
      <c r="B448" s="291" t="s">
        <v>336</v>
      </c>
      <c r="C448" s="292"/>
      <c r="D448" s="292"/>
      <c r="E448" s="292"/>
      <c r="F448" s="293" t="s">
        <v>1015</v>
      </c>
      <c r="G448" s="294"/>
      <c r="H448" s="294"/>
      <c r="I448" s="294"/>
      <c r="J448" s="294"/>
      <c r="K448" s="294"/>
      <c r="L448" s="172">
        <v>622604.02</v>
      </c>
      <c r="M448" s="172">
        <v>0</v>
      </c>
      <c r="N448" s="172">
        <v>24575.9</v>
      </c>
      <c r="O448" s="172">
        <v>647179.92000000004</v>
      </c>
      <c r="P448" s="172">
        <f t="shared" ref="P448:P449" si="34">N448-M448</f>
        <v>24575.9</v>
      </c>
    </row>
    <row r="449" spans="1:16" ht="9.9" customHeight="1" x14ac:dyDescent="0.3">
      <c r="A449" s="203" t="s">
        <v>1016</v>
      </c>
      <c r="B449" s="291" t="s">
        <v>336</v>
      </c>
      <c r="C449" s="292"/>
      <c r="D449" s="292"/>
      <c r="E449" s="292"/>
      <c r="F449" s="292"/>
      <c r="G449" s="295" t="s">
        <v>1017</v>
      </c>
      <c r="H449" s="296"/>
      <c r="I449" s="296"/>
      <c r="J449" s="296"/>
      <c r="K449" s="296"/>
      <c r="L449" s="173">
        <v>622604.02</v>
      </c>
      <c r="M449" s="173">
        <v>0</v>
      </c>
      <c r="N449" s="173">
        <v>24575.9</v>
      </c>
      <c r="O449" s="173">
        <v>647179.92000000004</v>
      </c>
      <c r="P449" s="173">
        <f t="shared" si="34"/>
        <v>24575.9</v>
      </c>
    </row>
    <row r="450" spans="1:16" ht="9.9" customHeight="1" x14ac:dyDescent="0.3">
      <c r="A450" s="116" t="s">
        <v>336</v>
      </c>
      <c r="B450" s="291" t="s">
        <v>336</v>
      </c>
      <c r="C450" s="292"/>
      <c r="D450" s="292"/>
      <c r="E450" s="292"/>
      <c r="F450" s="292"/>
      <c r="G450" s="117" t="s">
        <v>336</v>
      </c>
      <c r="H450" s="118"/>
      <c r="I450" s="118"/>
      <c r="J450" s="118"/>
      <c r="K450" s="118"/>
      <c r="L450" s="174"/>
      <c r="M450" s="174"/>
      <c r="N450" s="174"/>
      <c r="O450" s="174"/>
      <c r="P450" s="174"/>
    </row>
    <row r="451" spans="1:16" ht="9.9" customHeight="1" x14ac:dyDescent="0.3">
      <c r="A451" s="204" t="s">
        <v>1018</v>
      </c>
      <c r="B451" s="291" t="s">
        <v>336</v>
      </c>
      <c r="C451" s="292"/>
      <c r="D451" s="292"/>
      <c r="E451" s="293" t="s">
        <v>1019</v>
      </c>
      <c r="F451" s="294"/>
      <c r="G451" s="294"/>
      <c r="H451" s="294"/>
      <c r="I451" s="294"/>
      <c r="J451" s="294"/>
      <c r="K451" s="294"/>
      <c r="L451" s="172">
        <v>180387.69</v>
      </c>
      <c r="M451" s="172">
        <v>0</v>
      </c>
      <c r="N451" s="172">
        <v>13562.32</v>
      </c>
      <c r="O451" s="172">
        <v>193950.01</v>
      </c>
      <c r="P451" s="172">
        <f t="shared" ref="P451:P454" si="35">N451-M451</f>
        <v>13562.32</v>
      </c>
    </row>
    <row r="452" spans="1:16" ht="9.9" customHeight="1" x14ac:dyDescent="0.3">
      <c r="A452" s="204" t="s">
        <v>1020</v>
      </c>
      <c r="B452" s="291" t="s">
        <v>336</v>
      </c>
      <c r="C452" s="292"/>
      <c r="D452" s="292"/>
      <c r="E452" s="292"/>
      <c r="F452" s="293" t="s">
        <v>1019</v>
      </c>
      <c r="G452" s="294"/>
      <c r="H452" s="294"/>
      <c r="I452" s="294"/>
      <c r="J452" s="294"/>
      <c r="K452" s="294"/>
      <c r="L452" s="172">
        <v>180387.69</v>
      </c>
      <c r="M452" s="172">
        <v>0</v>
      </c>
      <c r="N452" s="172">
        <v>13562.32</v>
      </c>
      <c r="O452" s="172">
        <v>193950.01</v>
      </c>
      <c r="P452" s="172">
        <f t="shared" si="35"/>
        <v>13562.32</v>
      </c>
    </row>
    <row r="453" spans="1:16" ht="9.9" customHeight="1" x14ac:dyDescent="0.3">
      <c r="A453" s="203" t="s">
        <v>1021</v>
      </c>
      <c r="B453" s="291" t="s">
        <v>336</v>
      </c>
      <c r="C453" s="292"/>
      <c r="D453" s="292"/>
      <c r="E453" s="292"/>
      <c r="F453" s="292"/>
      <c r="G453" s="295" t="s">
        <v>1022</v>
      </c>
      <c r="H453" s="296"/>
      <c r="I453" s="296"/>
      <c r="J453" s="296"/>
      <c r="K453" s="296"/>
      <c r="L453" s="173">
        <v>179360.38</v>
      </c>
      <c r="M453" s="173">
        <v>0</v>
      </c>
      <c r="N453" s="173">
        <v>13560.58</v>
      </c>
      <c r="O453" s="173">
        <v>192920.95999999999</v>
      </c>
      <c r="P453" s="173">
        <f t="shared" si="35"/>
        <v>13560.58</v>
      </c>
    </row>
    <row r="454" spans="1:16" ht="9.9" customHeight="1" x14ac:dyDescent="0.3">
      <c r="A454" s="203" t="s">
        <v>1023</v>
      </c>
      <c r="B454" s="291" t="s">
        <v>336</v>
      </c>
      <c r="C454" s="292"/>
      <c r="D454" s="292"/>
      <c r="E454" s="292"/>
      <c r="F454" s="292"/>
      <c r="G454" s="295" t="s">
        <v>1024</v>
      </c>
      <c r="H454" s="296"/>
      <c r="I454" s="296"/>
      <c r="J454" s="296"/>
      <c r="K454" s="296"/>
      <c r="L454" s="173">
        <v>1027.31</v>
      </c>
      <c r="M454" s="173">
        <v>0</v>
      </c>
      <c r="N454" s="173">
        <v>1.74</v>
      </c>
      <c r="O454" s="173">
        <v>1029.05</v>
      </c>
      <c r="P454" s="173">
        <f t="shared" si="35"/>
        <v>1.74</v>
      </c>
    </row>
    <row r="455" spans="1:16" ht="9.9" customHeight="1" x14ac:dyDescent="0.3">
      <c r="A455" s="116" t="s">
        <v>336</v>
      </c>
      <c r="B455" s="291" t="s">
        <v>336</v>
      </c>
      <c r="C455" s="292"/>
      <c r="D455" s="292"/>
      <c r="E455" s="292"/>
      <c r="F455" s="292"/>
      <c r="G455" s="117" t="s">
        <v>336</v>
      </c>
      <c r="H455" s="118"/>
      <c r="I455" s="118"/>
      <c r="J455" s="118"/>
      <c r="K455" s="118"/>
      <c r="L455" s="174"/>
      <c r="M455" s="174"/>
      <c r="N455" s="174"/>
      <c r="O455" s="174"/>
      <c r="P455" s="174"/>
    </row>
    <row r="456" spans="1:16" ht="9.9" customHeight="1" x14ac:dyDescent="0.3">
      <c r="A456" s="204" t="s">
        <v>1025</v>
      </c>
      <c r="B456" s="291" t="s">
        <v>336</v>
      </c>
      <c r="C456" s="292"/>
      <c r="D456" s="292"/>
      <c r="E456" s="293" t="s">
        <v>1026</v>
      </c>
      <c r="F456" s="294"/>
      <c r="G456" s="294"/>
      <c r="H456" s="294"/>
      <c r="I456" s="294"/>
      <c r="J456" s="294"/>
      <c r="K456" s="294"/>
      <c r="L456" s="172">
        <v>571.08000000000004</v>
      </c>
      <c r="M456" s="172">
        <v>0</v>
      </c>
      <c r="N456" s="172">
        <v>0</v>
      </c>
      <c r="O456" s="172">
        <v>571.08000000000004</v>
      </c>
      <c r="P456" s="172">
        <f t="shared" ref="P456:P470" si="36">N456-M456</f>
        <v>0</v>
      </c>
    </row>
    <row r="457" spans="1:16" ht="9.9" customHeight="1" x14ac:dyDescent="0.3">
      <c r="A457" s="204" t="s">
        <v>1027</v>
      </c>
      <c r="B457" s="291" t="s">
        <v>336</v>
      </c>
      <c r="C457" s="292"/>
      <c r="D457" s="292"/>
      <c r="E457" s="292"/>
      <c r="F457" s="293" t="s">
        <v>1028</v>
      </c>
      <c r="G457" s="294"/>
      <c r="H457" s="294"/>
      <c r="I457" s="294"/>
      <c r="J457" s="294"/>
      <c r="K457" s="294"/>
      <c r="L457" s="172">
        <v>571.08000000000004</v>
      </c>
      <c r="M457" s="172">
        <v>0</v>
      </c>
      <c r="N457" s="172">
        <v>0</v>
      </c>
      <c r="O457" s="172">
        <v>571.08000000000004</v>
      </c>
      <c r="P457" s="172">
        <f t="shared" si="36"/>
        <v>0</v>
      </c>
    </row>
    <row r="458" spans="1:16" ht="9.9" customHeight="1" x14ac:dyDescent="0.3">
      <c r="A458" s="203" t="s">
        <v>1029</v>
      </c>
      <c r="B458" s="291" t="s">
        <v>336</v>
      </c>
      <c r="C458" s="292"/>
      <c r="D458" s="292"/>
      <c r="E458" s="292"/>
      <c r="F458" s="292"/>
      <c r="G458" s="295" t="s">
        <v>1030</v>
      </c>
      <c r="H458" s="296"/>
      <c r="I458" s="296"/>
      <c r="J458" s="296"/>
      <c r="K458" s="296"/>
      <c r="L458" s="173">
        <v>571.08000000000004</v>
      </c>
      <c r="M458" s="173">
        <v>0</v>
      </c>
      <c r="N458" s="173">
        <v>0</v>
      </c>
      <c r="O458" s="173">
        <v>571.08000000000004</v>
      </c>
      <c r="P458" s="173">
        <f t="shared" si="36"/>
        <v>0</v>
      </c>
    </row>
    <row r="459" spans="1:16" ht="9.9" customHeight="1" x14ac:dyDescent="0.3">
      <c r="A459" s="116" t="s">
        <v>336</v>
      </c>
      <c r="B459" s="291" t="s">
        <v>336</v>
      </c>
      <c r="C459" s="292"/>
      <c r="D459" s="292"/>
      <c r="E459" s="292"/>
      <c r="F459" s="292"/>
      <c r="G459" s="117" t="s">
        <v>336</v>
      </c>
      <c r="H459" s="118"/>
      <c r="I459" s="118"/>
      <c r="J459" s="118"/>
      <c r="K459" s="118"/>
      <c r="L459" s="174"/>
      <c r="M459" s="174"/>
      <c r="N459" s="174"/>
      <c r="O459" s="174"/>
      <c r="P459" s="174"/>
    </row>
    <row r="460" spans="1:16" ht="9.9" customHeight="1" x14ac:dyDescent="0.3">
      <c r="A460" s="204" t="s">
        <v>1031</v>
      </c>
      <c r="B460" s="291" t="s">
        <v>336</v>
      </c>
      <c r="C460" s="292"/>
      <c r="D460" s="292"/>
      <c r="E460" s="293" t="s">
        <v>1032</v>
      </c>
      <c r="F460" s="294"/>
      <c r="G460" s="294"/>
      <c r="H460" s="294"/>
      <c r="I460" s="294"/>
      <c r="J460" s="294"/>
      <c r="K460" s="294"/>
      <c r="L460" s="172">
        <v>0</v>
      </c>
      <c r="M460" s="172">
        <v>0</v>
      </c>
      <c r="N460" s="172">
        <v>2</v>
      </c>
      <c r="O460" s="172">
        <v>2</v>
      </c>
      <c r="P460" s="172">
        <f t="shared" si="36"/>
        <v>2</v>
      </c>
    </row>
    <row r="461" spans="1:16" ht="9.9" customHeight="1" x14ac:dyDescent="0.3">
      <c r="A461" s="204" t="s">
        <v>1033</v>
      </c>
      <c r="B461" s="291" t="s">
        <v>336</v>
      </c>
      <c r="C461" s="292"/>
      <c r="D461" s="292"/>
      <c r="E461" s="292"/>
      <c r="F461" s="293" t="s">
        <v>1032</v>
      </c>
      <c r="G461" s="294"/>
      <c r="H461" s="294"/>
      <c r="I461" s="294"/>
      <c r="J461" s="294"/>
      <c r="K461" s="294"/>
      <c r="L461" s="172">
        <v>0</v>
      </c>
      <c r="M461" s="172">
        <v>0</v>
      </c>
      <c r="N461" s="172">
        <v>2</v>
      </c>
      <c r="O461" s="172">
        <v>2</v>
      </c>
      <c r="P461" s="172">
        <f t="shared" si="36"/>
        <v>2</v>
      </c>
    </row>
    <row r="462" spans="1:16" ht="9.9" customHeight="1" x14ac:dyDescent="0.3">
      <c r="A462" s="203" t="s">
        <v>1034</v>
      </c>
      <c r="B462" s="291" t="s">
        <v>336</v>
      </c>
      <c r="C462" s="292"/>
      <c r="D462" s="292"/>
      <c r="E462" s="292"/>
      <c r="F462" s="292"/>
      <c r="G462" s="295" t="s">
        <v>1035</v>
      </c>
      <c r="H462" s="296"/>
      <c r="I462" s="296"/>
      <c r="J462" s="296"/>
      <c r="K462" s="296"/>
      <c r="L462" s="173">
        <v>0</v>
      </c>
      <c r="M462" s="173">
        <v>0</v>
      </c>
      <c r="N462" s="173">
        <v>2</v>
      </c>
      <c r="O462" s="173">
        <v>2</v>
      </c>
      <c r="P462" s="173">
        <f t="shared" si="36"/>
        <v>2</v>
      </c>
    </row>
    <row r="463" spans="1:16" ht="9.9" customHeight="1" x14ac:dyDescent="0.3">
      <c r="A463" s="116" t="s">
        <v>336</v>
      </c>
      <c r="B463" s="291" t="s">
        <v>336</v>
      </c>
      <c r="C463" s="292"/>
      <c r="D463" s="292"/>
      <c r="E463" s="292"/>
      <c r="F463" s="292"/>
      <c r="G463" s="117" t="s">
        <v>336</v>
      </c>
      <c r="H463" s="118"/>
      <c r="I463" s="118"/>
      <c r="J463" s="118"/>
      <c r="K463" s="118"/>
      <c r="L463" s="174"/>
      <c r="M463" s="174"/>
      <c r="N463" s="174"/>
      <c r="O463" s="174"/>
      <c r="P463" s="174"/>
    </row>
    <row r="464" spans="1:16" ht="9.9" customHeight="1" x14ac:dyDescent="0.3">
      <c r="A464" s="204" t="s">
        <v>1036</v>
      </c>
      <c r="B464" s="291" t="s">
        <v>336</v>
      </c>
      <c r="C464" s="292"/>
      <c r="D464" s="292"/>
      <c r="E464" s="293" t="s">
        <v>1037</v>
      </c>
      <c r="F464" s="294"/>
      <c r="G464" s="294"/>
      <c r="H464" s="294"/>
      <c r="I464" s="294"/>
      <c r="J464" s="294"/>
      <c r="K464" s="294"/>
      <c r="L464" s="172">
        <v>1057.97</v>
      </c>
      <c r="M464" s="172">
        <v>0</v>
      </c>
      <c r="N464" s="172">
        <v>136.28</v>
      </c>
      <c r="O464" s="172">
        <v>1194.25</v>
      </c>
      <c r="P464" s="172">
        <f t="shared" si="36"/>
        <v>136.28</v>
      </c>
    </row>
    <row r="465" spans="1:16" ht="9.9" customHeight="1" x14ac:dyDescent="0.3">
      <c r="A465" s="204" t="s">
        <v>1038</v>
      </c>
      <c r="B465" s="291" t="s">
        <v>336</v>
      </c>
      <c r="C465" s="292"/>
      <c r="D465" s="292"/>
      <c r="E465" s="292"/>
      <c r="F465" s="293" t="s">
        <v>1039</v>
      </c>
      <c r="G465" s="294"/>
      <c r="H465" s="294"/>
      <c r="I465" s="294"/>
      <c r="J465" s="294"/>
      <c r="K465" s="294"/>
      <c r="L465" s="172">
        <v>1057.97</v>
      </c>
      <c r="M465" s="172">
        <v>0</v>
      </c>
      <c r="N465" s="172">
        <v>136.28</v>
      </c>
      <c r="O465" s="172">
        <v>1194.25</v>
      </c>
      <c r="P465" s="172">
        <f t="shared" si="36"/>
        <v>136.28</v>
      </c>
    </row>
    <row r="466" spans="1:16" ht="9.9" customHeight="1" x14ac:dyDescent="0.3">
      <c r="A466" s="203" t="s">
        <v>1040</v>
      </c>
      <c r="B466" s="291" t="s">
        <v>336</v>
      </c>
      <c r="C466" s="292"/>
      <c r="D466" s="292"/>
      <c r="E466" s="292"/>
      <c r="F466" s="292"/>
      <c r="G466" s="295" t="s">
        <v>1041</v>
      </c>
      <c r="H466" s="296"/>
      <c r="I466" s="296"/>
      <c r="J466" s="296"/>
      <c r="K466" s="296"/>
      <c r="L466" s="173">
        <v>1057.97</v>
      </c>
      <c r="M466" s="173">
        <v>0</v>
      </c>
      <c r="N466" s="173">
        <v>136.28</v>
      </c>
      <c r="O466" s="173">
        <v>1194.25</v>
      </c>
      <c r="P466" s="173">
        <f t="shared" si="36"/>
        <v>136.28</v>
      </c>
    </row>
    <row r="467" spans="1:16" ht="9.9" customHeight="1" x14ac:dyDescent="0.3">
      <c r="A467" s="116" t="s">
        <v>336</v>
      </c>
      <c r="B467" s="291" t="s">
        <v>336</v>
      </c>
      <c r="C467" s="292"/>
      <c r="D467" s="292"/>
      <c r="E467" s="292"/>
      <c r="F467" s="292"/>
      <c r="G467" s="117" t="s">
        <v>336</v>
      </c>
      <c r="H467" s="118"/>
      <c r="I467" s="118"/>
      <c r="J467" s="118"/>
      <c r="K467" s="118"/>
      <c r="L467" s="174"/>
      <c r="M467" s="174"/>
      <c r="N467" s="174"/>
      <c r="O467" s="174"/>
      <c r="P467" s="174"/>
    </row>
    <row r="468" spans="1:16" ht="9.9" customHeight="1" x14ac:dyDescent="0.3">
      <c r="A468" s="204" t="s">
        <v>1042</v>
      </c>
      <c r="B468" s="291" t="s">
        <v>336</v>
      </c>
      <c r="C468" s="292"/>
      <c r="D468" s="292"/>
      <c r="E468" s="293" t="s">
        <v>980</v>
      </c>
      <c r="F468" s="294"/>
      <c r="G468" s="294"/>
      <c r="H468" s="294"/>
      <c r="I468" s="294"/>
      <c r="J468" s="294"/>
      <c r="K468" s="294"/>
      <c r="L468" s="172">
        <v>216452.34</v>
      </c>
      <c r="M468" s="172">
        <v>0</v>
      </c>
      <c r="N468" s="172">
        <v>26971.23</v>
      </c>
      <c r="O468" s="172">
        <v>243423.57</v>
      </c>
      <c r="P468" s="172">
        <f t="shared" si="36"/>
        <v>26971.23</v>
      </c>
    </row>
    <row r="469" spans="1:16" ht="9.9" customHeight="1" x14ac:dyDescent="0.3">
      <c r="A469" s="204" t="s">
        <v>1043</v>
      </c>
      <c r="B469" s="291" t="s">
        <v>336</v>
      </c>
      <c r="C469" s="292"/>
      <c r="D469" s="292"/>
      <c r="E469" s="292"/>
      <c r="F469" s="293" t="s">
        <v>980</v>
      </c>
      <c r="G469" s="294"/>
      <c r="H469" s="294"/>
      <c r="I469" s="294"/>
      <c r="J469" s="294"/>
      <c r="K469" s="294"/>
      <c r="L469" s="172">
        <v>216452.34</v>
      </c>
      <c r="M469" s="172">
        <v>0</v>
      </c>
      <c r="N469" s="172">
        <v>26971.23</v>
      </c>
      <c r="O469" s="172">
        <v>243423.57</v>
      </c>
      <c r="P469" s="172">
        <f t="shared" si="36"/>
        <v>26971.23</v>
      </c>
    </row>
    <row r="470" spans="1:16" ht="9.9" customHeight="1" x14ac:dyDescent="0.3">
      <c r="A470" s="203" t="s">
        <v>1044</v>
      </c>
      <c r="B470" s="291" t="s">
        <v>336</v>
      </c>
      <c r="C470" s="292"/>
      <c r="D470" s="292"/>
      <c r="E470" s="292"/>
      <c r="F470" s="292"/>
      <c r="G470" s="295" t="s">
        <v>985</v>
      </c>
      <c r="H470" s="296"/>
      <c r="I470" s="296"/>
      <c r="J470" s="296"/>
      <c r="K470" s="296"/>
      <c r="L470" s="173">
        <v>216452.34</v>
      </c>
      <c r="M470" s="173">
        <v>0</v>
      </c>
      <c r="N470" s="173">
        <v>26971.23</v>
      </c>
      <c r="O470" s="173">
        <v>243423.57</v>
      </c>
      <c r="P470" s="173">
        <f t="shared" si="36"/>
        <v>26971.23</v>
      </c>
    </row>
  </sheetData>
  <mergeCells count="850">
    <mergeCell ref="B8:E8"/>
    <mergeCell ref="F8:K8"/>
    <mergeCell ref="B9:F9"/>
    <mergeCell ref="G9:K9"/>
    <mergeCell ref="B10:F10"/>
    <mergeCell ref="G10:K10"/>
    <mergeCell ref="B1:K1"/>
    <mergeCell ref="B4:K4"/>
    <mergeCell ref="C5:K5"/>
    <mergeCell ref="B6:C6"/>
    <mergeCell ref="D6:K6"/>
    <mergeCell ref="B7:D7"/>
    <mergeCell ref="E7:K7"/>
    <mergeCell ref="B15:F15"/>
    <mergeCell ref="G15:K15"/>
    <mergeCell ref="B16:F16"/>
    <mergeCell ref="G16:K16"/>
    <mergeCell ref="B17:F17"/>
    <mergeCell ref="B18:E18"/>
    <mergeCell ref="F18:K18"/>
    <mergeCell ref="B11:F11"/>
    <mergeCell ref="B12:E12"/>
    <mergeCell ref="F12:K12"/>
    <mergeCell ref="B13:F13"/>
    <mergeCell ref="G13:K13"/>
    <mergeCell ref="B14:F14"/>
    <mergeCell ref="G14:K14"/>
    <mergeCell ref="B23:F23"/>
    <mergeCell ref="G23:K23"/>
    <mergeCell ref="B24:F24"/>
    <mergeCell ref="G24:K24"/>
    <mergeCell ref="B25:F25"/>
    <mergeCell ref="G25:K25"/>
    <mergeCell ref="B19:F19"/>
    <mergeCell ref="G19:K19"/>
    <mergeCell ref="B20:F20"/>
    <mergeCell ref="B21:E21"/>
    <mergeCell ref="F21:K21"/>
    <mergeCell ref="B22:F22"/>
    <mergeCell ref="G22:K22"/>
    <mergeCell ref="B30:E30"/>
    <mergeCell ref="F30:K30"/>
    <mergeCell ref="B31:F31"/>
    <mergeCell ref="G31:K31"/>
    <mergeCell ref="B32:F32"/>
    <mergeCell ref="B33:C33"/>
    <mergeCell ref="D33:K33"/>
    <mergeCell ref="B26:F26"/>
    <mergeCell ref="B27:E27"/>
    <mergeCell ref="F27:K27"/>
    <mergeCell ref="B28:F28"/>
    <mergeCell ref="G28:K28"/>
    <mergeCell ref="B29:F29"/>
    <mergeCell ref="B37:F37"/>
    <mergeCell ref="G37:K37"/>
    <mergeCell ref="B38:F38"/>
    <mergeCell ref="G38:K38"/>
    <mergeCell ref="B39:F39"/>
    <mergeCell ref="B40:D40"/>
    <mergeCell ref="E40:K40"/>
    <mergeCell ref="B34:D34"/>
    <mergeCell ref="E34:K34"/>
    <mergeCell ref="B35:E35"/>
    <mergeCell ref="F35:K35"/>
    <mergeCell ref="B36:F36"/>
    <mergeCell ref="G36:K36"/>
    <mergeCell ref="B44:F44"/>
    <mergeCell ref="G44:K44"/>
    <mergeCell ref="B45:F45"/>
    <mergeCell ref="B46:D46"/>
    <mergeCell ref="E46:K46"/>
    <mergeCell ref="B47:E47"/>
    <mergeCell ref="F47:K47"/>
    <mergeCell ref="B41:E41"/>
    <mergeCell ref="F41:K41"/>
    <mergeCell ref="B42:F42"/>
    <mergeCell ref="G42:K42"/>
    <mergeCell ref="B43:F43"/>
    <mergeCell ref="G43:K43"/>
    <mergeCell ref="B52:D52"/>
    <mergeCell ref="E52:K52"/>
    <mergeCell ref="B53:E53"/>
    <mergeCell ref="F53:K53"/>
    <mergeCell ref="B54:F54"/>
    <mergeCell ref="G54:K54"/>
    <mergeCell ref="B48:F48"/>
    <mergeCell ref="G48:K48"/>
    <mergeCell ref="B49:F49"/>
    <mergeCell ref="C50:K50"/>
    <mergeCell ref="B51:C51"/>
    <mergeCell ref="D51:K51"/>
    <mergeCell ref="B59:F59"/>
    <mergeCell ref="G59:K59"/>
    <mergeCell ref="B60:F60"/>
    <mergeCell ref="G60:K60"/>
    <mergeCell ref="B61:F61"/>
    <mergeCell ref="G61:K61"/>
    <mergeCell ref="B55:F55"/>
    <mergeCell ref="B56:C56"/>
    <mergeCell ref="D56:K56"/>
    <mergeCell ref="B57:D57"/>
    <mergeCell ref="E57:K57"/>
    <mergeCell ref="B58:E58"/>
    <mergeCell ref="F58:K58"/>
    <mergeCell ref="B65:F65"/>
    <mergeCell ref="G65:K65"/>
    <mergeCell ref="B66:F66"/>
    <mergeCell ref="G66:K66"/>
    <mergeCell ref="B67:F67"/>
    <mergeCell ref="G67:K67"/>
    <mergeCell ref="B62:F62"/>
    <mergeCell ref="G62:K62"/>
    <mergeCell ref="B63:F63"/>
    <mergeCell ref="G63:K63"/>
    <mergeCell ref="B64:F64"/>
    <mergeCell ref="G64:K64"/>
    <mergeCell ref="B71:F71"/>
    <mergeCell ref="G71:K71"/>
    <mergeCell ref="B72:F72"/>
    <mergeCell ref="G72:K72"/>
    <mergeCell ref="B73:F73"/>
    <mergeCell ref="G73:K73"/>
    <mergeCell ref="B68:F68"/>
    <mergeCell ref="G68:K68"/>
    <mergeCell ref="B69:F69"/>
    <mergeCell ref="G69:K69"/>
    <mergeCell ref="B70:F70"/>
    <mergeCell ref="G70:K70"/>
    <mergeCell ref="B77:F77"/>
    <mergeCell ref="G77:K77"/>
    <mergeCell ref="B78:F78"/>
    <mergeCell ref="G78:K78"/>
    <mergeCell ref="B79:F79"/>
    <mergeCell ref="G79:K79"/>
    <mergeCell ref="B74:F74"/>
    <mergeCell ref="G74:K74"/>
    <mergeCell ref="B75:F75"/>
    <mergeCell ref="G75:K75"/>
    <mergeCell ref="B76:F76"/>
    <mergeCell ref="G76:K76"/>
    <mergeCell ref="B83:F83"/>
    <mergeCell ref="G83:K83"/>
    <mergeCell ref="B84:F84"/>
    <mergeCell ref="G84:K84"/>
    <mergeCell ref="B85:F85"/>
    <mergeCell ref="B86:D86"/>
    <mergeCell ref="E86:K86"/>
    <mergeCell ref="B80:F80"/>
    <mergeCell ref="G80:K80"/>
    <mergeCell ref="B81:F81"/>
    <mergeCell ref="G81:K81"/>
    <mergeCell ref="B82:F82"/>
    <mergeCell ref="G82:K82"/>
    <mergeCell ref="B90:F90"/>
    <mergeCell ref="G90:K90"/>
    <mergeCell ref="B91:F91"/>
    <mergeCell ref="G91:K91"/>
    <mergeCell ref="B92:F92"/>
    <mergeCell ref="G92:K92"/>
    <mergeCell ref="B87:E87"/>
    <mergeCell ref="F87:K87"/>
    <mergeCell ref="B88:F88"/>
    <mergeCell ref="G88:K88"/>
    <mergeCell ref="B89:F89"/>
    <mergeCell ref="G89:K89"/>
    <mergeCell ref="B96:F96"/>
    <mergeCell ref="G96:K96"/>
    <mergeCell ref="B97:F97"/>
    <mergeCell ref="G97:K97"/>
    <mergeCell ref="B98:F98"/>
    <mergeCell ref="G98:K98"/>
    <mergeCell ref="B93:F93"/>
    <mergeCell ref="G93:K93"/>
    <mergeCell ref="B94:F94"/>
    <mergeCell ref="G94:K94"/>
    <mergeCell ref="B95:F95"/>
    <mergeCell ref="G95:K95"/>
    <mergeCell ref="B102:F102"/>
    <mergeCell ref="G102:K102"/>
    <mergeCell ref="B103:F103"/>
    <mergeCell ref="G103:K103"/>
    <mergeCell ref="B104:F104"/>
    <mergeCell ref="G104:K104"/>
    <mergeCell ref="B99:F99"/>
    <mergeCell ref="G99:K99"/>
    <mergeCell ref="B100:F100"/>
    <mergeCell ref="G100:K100"/>
    <mergeCell ref="B101:F101"/>
    <mergeCell ref="G101:K101"/>
    <mergeCell ref="B108:F108"/>
    <mergeCell ref="G108:K108"/>
    <mergeCell ref="B109:F109"/>
    <mergeCell ref="G109:K109"/>
    <mergeCell ref="B110:F110"/>
    <mergeCell ref="G110:K110"/>
    <mergeCell ref="B105:F105"/>
    <mergeCell ref="G105:K105"/>
    <mergeCell ref="B106:F106"/>
    <mergeCell ref="G106:K106"/>
    <mergeCell ref="B107:F107"/>
    <mergeCell ref="G107:K107"/>
    <mergeCell ref="B115:F115"/>
    <mergeCell ref="G115:K115"/>
    <mergeCell ref="B116:F116"/>
    <mergeCell ref="G116:K116"/>
    <mergeCell ref="B117:F117"/>
    <mergeCell ref="G117:K117"/>
    <mergeCell ref="B111:F111"/>
    <mergeCell ref="G111:K111"/>
    <mergeCell ref="B112:F112"/>
    <mergeCell ref="B113:D113"/>
    <mergeCell ref="E113:K113"/>
    <mergeCell ref="B114:E114"/>
    <mergeCell ref="F114:K114"/>
    <mergeCell ref="B122:F122"/>
    <mergeCell ref="G122:K122"/>
    <mergeCell ref="B123:F123"/>
    <mergeCell ref="B124:D124"/>
    <mergeCell ref="E124:K124"/>
    <mergeCell ref="B125:E125"/>
    <mergeCell ref="F125:K125"/>
    <mergeCell ref="B118:F118"/>
    <mergeCell ref="B119:E119"/>
    <mergeCell ref="F119:K119"/>
    <mergeCell ref="B120:F120"/>
    <mergeCell ref="G120:K120"/>
    <mergeCell ref="B121:F121"/>
    <mergeCell ref="G121:K121"/>
    <mergeCell ref="B130:E130"/>
    <mergeCell ref="F130:K130"/>
    <mergeCell ref="B131:F131"/>
    <mergeCell ref="G131:K131"/>
    <mergeCell ref="B132:F132"/>
    <mergeCell ref="G132:K132"/>
    <mergeCell ref="B126:F126"/>
    <mergeCell ref="G126:K126"/>
    <mergeCell ref="B127:F127"/>
    <mergeCell ref="B128:C128"/>
    <mergeCell ref="D128:K128"/>
    <mergeCell ref="B129:D129"/>
    <mergeCell ref="E129:K129"/>
    <mergeCell ref="B136:F136"/>
    <mergeCell ref="B137:K137"/>
    <mergeCell ref="C138:K138"/>
    <mergeCell ref="B139:C139"/>
    <mergeCell ref="D139:K139"/>
    <mergeCell ref="B140:D140"/>
    <mergeCell ref="E140:K140"/>
    <mergeCell ref="B133:F133"/>
    <mergeCell ref="G133:K133"/>
    <mergeCell ref="B134:F134"/>
    <mergeCell ref="G134:K134"/>
    <mergeCell ref="B135:F135"/>
    <mergeCell ref="G135:K135"/>
    <mergeCell ref="B144:F144"/>
    <mergeCell ref="G144:K144"/>
    <mergeCell ref="B145:F145"/>
    <mergeCell ref="G145:K145"/>
    <mergeCell ref="B146:F146"/>
    <mergeCell ref="G146:K146"/>
    <mergeCell ref="B141:E141"/>
    <mergeCell ref="F141:K141"/>
    <mergeCell ref="B142:F142"/>
    <mergeCell ref="G142:K142"/>
    <mergeCell ref="B143:F143"/>
    <mergeCell ref="G143:K143"/>
    <mergeCell ref="B151:F151"/>
    <mergeCell ref="G151:K151"/>
    <mergeCell ref="B152:F152"/>
    <mergeCell ref="G152:K152"/>
    <mergeCell ref="B153:F153"/>
    <mergeCell ref="B154:D154"/>
    <mergeCell ref="E154:K154"/>
    <mergeCell ref="B147:F147"/>
    <mergeCell ref="B148:D148"/>
    <mergeCell ref="E148:K148"/>
    <mergeCell ref="B149:E149"/>
    <mergeCell ref="F149:K149"/>
    <mergeCell ref="B150:F150"/>
    <mergeCell ref="G150:K150"/>
    <mergeCell ref="B158:F158"/>
    <mergeCell ref="G158:K158"/>
    <mergeCell ref="B159:F159"/>
    <mergeCell ref="G159:K159"/>
    <mergeCell ref="B160:F160"/>
    <mergeCell ref="G160:K160"/>
    <mergeCell ref="B155:E155"/>
    <mergeCell ref="F155:K155"/>
    <mergeCell ref="B156:F156"/>
    <mergeCell ref="G156:K156"/>
    <mergeCell ref="B157:F157"/>
    <mergeCell ref="G157:K157"/>
    <mergeCell ref="B165:F165"/>
    <mergeCell ref="G165:K165"/>
    <mergeCell ref="B166:F166"/>
    <mergeCell ref="B167:D167"/>
    <mergeCell ref="E167:K167"/>
    <mergeCell ref="B168:E168"/>
    <mergeCell ref="F168:K168"/>
    <mergeCell ref="B161:F161"/>
    <mergeCell ref="G161:K161"/>
    <mergeCell ref="B162:F162"/>
    <mergeCell ref="B163:E163"/>
    <mergeCell ref="F163:K163"/>
    <mergeCell ref="B164:F164"/>
    <mergeCell ref="G164:K164"/>
    <mergeCell ref="B173:E173"/>
    <mergeCell ref="F173:K173"/>
    <mergeCell ref="B174:F174"/>
    <mergeCell ref="G174:K174"/>
    <mergeCell ref="B175:C175"/>
    <mergeCell ref="C176:K176"/>
    <mergeCell ref="B169:F169"/>
    <mergeCell ref="G169:K169"/>
    <mergeCell ref="B170:F170"/>
    <mergeCell ref="B171:C171"/>
    <mergeCell ref="D171:K171"/>
    <mergeCell ref="B172:D172"/>
    <mergeCell ref="E172:K172"/>
    <mergeCell ref="B180:F180"/>
    <mergeCell ref="G180:K180"/>
    <mergeCell ref="B181:F181"/>
    <mergeCell ref="G181:K181"/>
    <mergeCell ref="B182:F182"/>
    <mergeCell ref="G182:K182"/>
    <mergeCell ref="B177:C177"/>
    <mergeCell ref="D177:K177"/>
    <mergeCell ref="B178:D178"/>
    <mergeCell ref="E178:K178"/>
    <mergeCell ref="B179:E179"/>
    <mergeCell ref="F179:K179"/>
    <mergeCell ref="B186:F186"/>
    <mergeCell ref="B187:D187"/>
    <mergeCell ref="E187:K187"/>
    <mergeCell ref="B188:E188"/>
    <mergeCell ref="F188:K188"/>
    <mergeCell ref="B189:F189"/>
    <mergeCell ref="G189:K189"/>
    <mergeCell ref="B183:F183"/>
    <mergeCell ref="G183:K183"/>
    <mergeCell ref="B184:F184"/>
    <mergeCell ref="G184:K184"/>
    <mergeCell ref="B185:F185"/>
    <mergeCell ref="G185:K185"/>
    <mergeCell ref="B194:F194"/>
    <mergeCell ref="B195:C195"/>
    <mergeCell ref="D195:K195"/>
    <mergeCell ref="B196:D196"/>
    <mergeCell ref="E196:K196"/>
    <mergeCell ref="B197:E197"/>
    <mergeCell ref="F197:K197"/>
    <mergeCell ref="B190:F190"/>
    <mergeCell ref="B191:D191"/>
    <mergeCell ref="E191:K191"/>
    <mergeCell ref="B192:E192"/>
    <mergeCell ref="F192:K192"/>
    <mergeCell ref="B193:F193"/>
    <mergeCell ref="G193:K193"/>
    <mergeCell ref="B201:F201"/>
    <mergeCell ref="G201:K201"/>
    <mergeCell ref="B202:F202"/>
    <mergeCell ref="G202:K202"/>
    <mergeCell ref="B203:C203"/>
    <mergeCell ref="B204:K204"/>
    <mergeCell ref="B198:F198"/>
    <mergeCell ref="G198:K198"/>
    <mergeCell ref="B199:F199"/>
    <mergeCell ref="G199:K199"/>
    <mergeCell ref="B200:F200"/>
    <mergeCell ref="G200:K200"/>
    <mergeCell ref="B209:F209"/>
    <mergeCell ref="G209:K209"/>
    <mergeCell ref="B210:F210"/>
    <mergeCell ref="G210:K210"/>
    <mergeCell ref="B211:F211"/>
    <mergeCell ref="G211:K211"/>
    <mergeCell ref="C205:K205"/>
    <mergeCell ref="B206:C206"/>
    <mergeCell ref="D206:K206"/>
    <mergeCell ref="B207:D207"/>
    <mergeCell ref="E207:K207"/>
    <mergeCell ref="B208:E208"/>
    <mergeCell ref="F208:K208"/>
    <mergeCell ref="B215:F215"/>
    <mergeCell ref="G215:K215"/>
    <mergeCell ref="B216:F216"/>
    <mergeCell ref="G216:K216"/>
    <mergeCell ref="B217:F217"/>
    <mergeCell ref="G217:K217"/>
    <mergeCell ref="B212:F212"/>
    <mergeCell ref="G212:K212"/>
    <mergeCell ref="B213:F213"/>
    <mergeCell ref="G213:K213"/>
    <mergeCell ref="B214:F214"/>
    <mergeCell ref="G214:K214"/>
    <mergeCell ref="B222:F222"/>
    <mergeCell ref="G222:K222"/>
    <mergeCell ref="B223:F223"/>
    <mergeCell ref="G223:K223"/>
    <mergeCell ref="B224:F224"/>
    <mergeCell ref="G224:K224"/>
    <mergeCell ref="B218:F218"/>
    <mergeCell ref="B219:E219"/>
    <mergeCell ref="F219:K219"/>
    <mergeCell ref="B220:F220"/>
    <mergeCell ref="G220:K220"/>
    <mergeCell ref="B221:F221"/>
    <mergeCell ref="G221:K221"/>
    <mergeCell ref="B229:E229"/>
    <mergeCell ref="F229:K229"/>
    <mergeCell ref="B230:F230"/>
    <mergeCell ref="G230:K230"/>
    <mergeCell ref="B231:F231"/>
    <mergeCell ref="G231:K231"/>
    <mergeCell ref="B225:F225"/>
    <mergeCell ref="G225:K225"/>
    <mergeCell ref="B226:F226"/>
    <mergeCell ref="G226:K226"/>
    <mergeCell ref="B227:F227"/>
    <mergeCell ref="B228:D228"/>
    <mergeCell ref="E228:K228"/>
    <mergeCell ref="B235:F235"/>
    <mergeCell ref="G235:K235"/>
    <mergeCell ref="B236:F236"/>
    <mergeCell ref="G236:K236"/>
    <mergeCell ref="B237:F237"/>
    <mergeCell ref="G237:K237"/>
    <mergeCell ref="B232:F232"/>
    <mergeCell ref="G232:K232"/>
    <mergeCell ref="B233:F233"/>
    <mergeCell ref="G233:K233"/>
    <mergeCell ref="B234:F234"/>
    <mergeCell ref="G234:K234"/>
    <mergeCell ref="B241:F241"/>
    <mergeCell ref="B242:E242"/>
    <mergeCell ref="F242:K242"/>
    <mergeCell ref="B243:F243"/>
    <mergeCell ref="G243:K243"/>
    <mergeCell ref="B244:F244"/>
    <mergeCell ref="G244:K244"/>
    <mergeCell ref="B238:F238"/>
    <mergeCell ref="G238:K238"/>
    <mergeCell ref="B239:F239"/>
    <mergeCell ref="G239:K239"/>
    <mergeCell ref="B240:F240"/>
    <mergeCell ref="G240:K240"/>
    <mergeCell ref="B248:F248"/>
    <mergeCell ref="G248:K248"/>
    <mergeCell ref="B249:F249"/>
    <mergeCell ref="G249:K249"/>
    <mergeCell ref="B250:F250"/>
    <mergeCell ref="G250:K250"/>
    <mergeCell ref="B245:F245"/>
    <mergeCell ref="G245:K245"/>
    <mergeCell ref="B246:F246"/>
    <mergeCell ref="G246:K246"/>
    <mergeCell ref="B247:F247"/>
    <mergeCell ref="G247:K247"/>
    <mergeCell ref="B254:F254"/>
    <mergeCell ref="G254:K254"/>
    <mergeCell ref="B255:F255"/>
    <mergeCell ref="G255:K255"/>
    <mergeCell ref="B256:F256"/>
    <mergeCell ref="G256:K256"/>
    <mergeCell ref="B251:F251"/>
    <mergeCell ref="G251:K251"/>
    <mergeCell ref="B252:F252"/>
    <mergeCell ref="G252:K252"/>
    <mergeCell ref="B253:F253"/>
    <mergeCell ref="G253:K253"/>
    <mergeCell ref="B261:F261"/>
    <mergeCell ref="G261:K261"/>
    <mergeCell ref="B262:F262"/>
    <mergeCell ref="G262:K262"/>
    <mergeCell ref="B263:F263"/>
    <mergeCell ref="G263:K263"/>
    <mergeCell ref="B257:F257"/>
    <mergeCell ref="G257:K257"/>
    <mergeCell ref="B258:F258"/>
    <mergeCell ref="B259:D259"/>
    <mergeCell ref="E259:K259"/>
    <mergeCell ref="B260:E260"/>
    <mergeCell ref="F260:K260"/>
    <mergeCell ref="B268:F268"/>
    <mergeCell ref="G268:K268"/>
    <mergeCell ref="B269:F269"/>
    <mergeCell ref="G269:K269"/>
    <mergeCell ref="B270:F270"/>
    <mergeCell ref="G270:K270"/>
    <mergeCell ref="B264:D264"/>
    <mergeCell ref="B265:C265"/>
    <mergeCell ref="D265:K265"/>
    <mergeCell ref="B266:D266"/>
    <mergeCell ref="E266:K266"/>
    <mergeCell ref="B267:E267"/>
    <mergeCell ref="F267:K267"/>
    <mergeCell ref="B274:F274"/>
    <mergeCell ref="G274:K274"/>
    <mergeCell ref="B275:F275"/>
    <mergeCell ref="G275:K275"/>
    <mergeCell ref="B276:F276"/>
    <mergeCell ref="G276:K276"/>
    <mergeCell ref="B271:F271"/>
    <mergeCell ref="G271:K271"/>
    <mergeCell ref="B272:F272"/>
    <mergeCell ref="G272:K272"/>
    <mergeCell ref="B273:F273"/>
    <mergeCell ref="G273:K273"/>
    <mergeCell ref="B281:E281"/>
    <mergeCell ref="F281:K281"/>
    <mergeCell ref="B282:F282"/>
    <mergeCell ref="G282:K282"/>
    <mergeCell ref="B283:F283"/>
    <mergeCell ref="B284:E284"/>
    <mergeCell ref="F284:K284"/>
    <mergeCell ref="B277:F277"/>
    <mergeCell ref="C278:K278"/>
    <mergeCell ref="B279:C279"/>
    <mergeCell ref="D279:K279"/>
    <mergeCell ref="B280:D280"/>
    <mergeCell ref="E280:K280"/>
    <mergeCell ref="B288:F288"/>
    <mergeCell ref="G288:K288"/>
    <mergeCell ref="B289:F289"/>
    <mergeCell ref="B290:E290"/>
    <mergeCell ref="F290:K290"/>
    <mergeCell ref="B291:F291"/>
    <mergeCell ref="G291:K291"/>
    <mergeCell ref="B285:F285"/>
    <mergeCell ref="G285:K285"/>
    <mergeCell ref="B286:F286"/>
    <mergeCell ref="G286:K286"/>
    <mergeCell ref="B287:F287"/>
    <mergeCell ref="G287:K287"/>
    <mergeCell ref="B296:F296"/>
    <mergeCell ref="G296:K296"/>
    <mergeCell ref="B297:F297"/>
    <mergeCell ref="G297:K297"/>
    <mergeCell ref="B298:F298"/>
    <mergeCell ref="G298:K298"/>
    <mergeCell ref="B292:F292"/>
    <mergeCell ref="G292:K292"/>
    <mergeCell ref="B293:F293"/>
    <mergeCell ref="B294:E294"/>
    <mergeCell ref="F294:K294"/>
    <mergeCell ref="B295:F295"/>
    <mergeCell ref="G295:K295"/>
    <mergeCell ref="B303:F303"/>
    <mergeCell ref="G303:K303"/>
    <mergeCell ref="B304:F304"/>
    <mergeCell ref="G304:K304"/>
    <mergeCell ref="B305:F305"/>
    <mergeCell ref="G305:K305"/>
    <mergeCell ref="B299:F299"/>
    <mergeCell ref="G299:K299"/>
    <mergeCell ref="B300:F300"/>
    <mergeCell ref="G300:K300"/>
    <mergeCell ref="B301:F301"/>
    <mergeCell ref="B302:E302"/>
    <mergeCell ref="F302:K302"/>
    <mergeCell ref="B309:F309"/>
    <mergeCell ref="B310:E310"/>
    <mergeCell ref="F310:K310"/>
    <mergeCell ref="B311:F311"/>
    <mergeCell ref="G311:K311"/>
    <mergeCell ref="B312:F312"/>
    <mergeCell ref="G312:K312"/>
    <mergeCell ref="B306:F306"/>
    <mergeCell ref="G306:K306"/>
    <mergeCell ref="B307:F307"/>
    <mergeCell ref="G307:K307"/>
    <mergeCell ref="B308:F308"/>
    <mergeCell ref="G308:K308"/>
    <mergeCell ref="B316:F316"/>
    <mergeCell ref="G316:K316"/>
    <mergeCell ref="B317:F317"/>
    <mergeCell ref="G317:K317"/>
    <mergeCell ref="B318:F318"/>
    <mergeCell ref="G318:K318"/>
    <mergeCell ref="B313:F313"/>
    <mergeCell ref="G313:K313"/>
    <mergeCell ref="B314:F314"/>
    <mergeCell ref="G314:K314"/>
    <mergeCell ref="B315:F315"/>
    <mergeCell ref="G315:K315"/>
    <mergeCell ref="B322:F322"/>
    <mergeCell ref="G322:K322"/>
    <mergeCell ref="B323:F323"/>
    <mergeCell ref="G323:K323"/>
    <mergeCell ref="B324:F324"/>
    <mergeCell ref="G324:K324"/>
    <mergeCell ref="B319:F319"/>
    <mergeCell ref="G319:K319"/>
    <mergeCell ref="B320:F320"/>
    <mergeCell ref="G320:K320"/>
    <mergeCell ref="B321:F321"/>
    <mergeCell ref="G321:K321"/>
    <mergeCell ref="B328:F328"/>
    <mergeCell ref="B329:E329"/>
    <mergeCell ref="F329:K329"/>
    <mergeCell ref="B330:F330"/>
    <mergeCell ref="G330:K330"/>
    <mergeCell ref="B331:F331"/>
    <mergeCell ref="B325:F325"/>
    <mergeCell ref="G325:K325"/>
    <mergeCell ref="B326:F326"/>
    <mergeCell ref="G326:K326"/>
    <mergeCell ref="B327:F327"/>
    <mergeCell ref="G327:K327"/>
    <mergeCell ref="B336:F336"/>
    <mergeCell ref="G336:K336"/>
    <mergeCell ref="B337:F337"/>
    <mergeCell ref="G337:K337"/>
    <mergeCell ref="B338:F338"/>
    <mergeCell ref="G338:K338"/>
    <mergeCell ref="C332:K332"/>
    <mergeCell ref="B333:C333"/>
    <mergeCell ref="D333:K333"/>
    <mergeCell ref="B334:D334"/>
    <mergeCell ref="E334:K334"/>
    <mergeCell ref="B335:E335"/>
    <mergeCell ref="F335:K335"/>
    <mergeCell ref="B342:F342"/>
    <mergeCell ref="G342:K342"/>
    <mergeCell ref="B343:F343"/>
    <mergeCell ref="G343:K343"/>
    <mergeCell ref="B344:F344"/>
    <mergeCell ref="G344:K344"/>
    <mergeCell ref="B339:F339"/>
    <mergeCell ref="G339:K339"/>
    <mergeCell ref="B340:F340"/>
    <mergeCell ref="G340:K340"/>
    <mergeCell ref="B341:F341"/>
    <mergeCell ref="G341:K341"/>
    <mergeCell ref="B349:F349"/>
    <mergeCell ref="G349:K349"/>
    <mergeCell ref="B350:F350"/>
    <mergeCell ref="B351:E351"/>
    <mergeCell ref="F351:K351"/>
    <mergeCell ref="B352:F352"/>
    <mergeCell ref="G352:K352"/>
    <mergeCell ref="B345:F345"/>
    <mergeCell ref="G345:K345"/>
    <mergeCell ref="B346:F346"/>
    <mergeCell ref="G346:K346"/>
    <mergeCell ref="B347:F347"/>
    <mergeCell ref="B348:E348"/>
    <mergeCell ref="F348:K348"/>
    <mergeCell ref="B357:E357"/>
    <mergeCell ref="F357:K357"/>
    <mergeCell ref="B358:F358"/>
    <mergeCell ref="G358:K358"/>
    <mergeCell ref="B359:F359"/>
    <mergeCell ref="C360:K360"/>
    <mergeCell ref="B353:F353"/>
    <mergeCell ref="B354:E354"/>
    <mergeCell ref="F354:K354"/>
    <mergeCell ref="B355:F355"/>
    <mergeCell ref="G355:K355"/>
    <mergeCell ref="B356:F356"/>
    <mergeCell ref="B364:F364"/>
    <mergeCell ref="G364:K364"/>
    <mergeCell ref="B365:F365"/>
    <mergeCell ref="C366:K366"/>
    <mergeCell ref="B367:C367"/>
    <mergeCell ref="D367:K367"/>
    <mergeCell ref="B361:C361"/>
    <mergeCell ref="D361:K361"/>
    <mergeCell ref="B362:D362"/>
    <mergeCell ref="E362:K362"/>
    <mergeCell ref="B363:E363"/>
    <mergeCell ref="F363:K363"/>
    <mergeCell ref="B371:F371"/>
    <mergeCell ref="G371:K371"/>
    <mergeCell ref="B372:F372"/>
    <mergeCell ref="B373:E373"/>
    <mergeCell ref="F373:K373"/>
    <mergeCell ref="B374:F374"/>
    <mergeCell ref="G374:K374"/>
    <mergeCell ref="B368:D368"/>
    <mergeCell ref="E368:K368"/>
    <mergeCell ref="B369:E369"/>
    <mergeCell ref="F369:K369"/>
    <mergeCell ref="B370:F370"/>
    <mergeCell ref="G370:K370"/>
    <mergeCell ref="B379:F379"/>
    <mergeCell ref="G379:K379"/>
    <mergeCell ref="B380:F380"/>
    <mergeCell ref="G380:K380"/>
    <mergeCell ref="B381:F381"/>
    <mergeCell ref="B382:E382"/>
    <mergeCell ref="F382:K382"/>
    <mergeCell ref="B375:F375"/>
    <mergeCell ref="B376:E376"/>
    <mergeCell ref="F376:K376"/>
    <mergeCell ref="B377:F377"/>
    <mergeCell ref="G377:K377"/>
    <mergeCell ref="B378:F378"/>
    <mergeCell ref="G378:K378"/>
    <mergeCell ref="B387:D387"/>
    <mergeCell ref="E387:K387"/>
    <mergeCell ref="B388:E388"/>
    <mergeCell ref="F388:K388"/>
    <mergeCell ref="B389:F389"/>
    <mergeCell ref="G389:K389"/>
    <mergeCell ref="B383:F383"/>
    <mergeCell ref="G383:K383"/>
    <mergeCell ref="B384:F384"/>
    <mergeCell ref="C385:K385"/>
    <mergeCell ref="B386:C386"/>
    <mergeCell ref="D386:K386"/>
    <mergeCell ref="B394:F394"/>
    <mergeCell ref="B395:E395"/>
    <mergeCell ref="F395:K395"/>
    <mergeCell ref="B396:F396"/>
    <mergeCell ref="G396:K396"/>
    <mergeCell ref="B397:F397"/>
    <mergeCell ref="B390:F390"/>
    <mergeCell ref="B391:E391"/>
    <mergeCell ref="F391:K391"/>
    <mergeCell ref="B392:F392"/>
    <mergeCell ref="G392:K392"/>
    <mergeCell ref="B393:F393"/>
    <mergeCell ref="G393:K393"/>
    <mergeCell ref="B402:F402"/>
    <mergeCell ref="G402:K402"/>
    <mergeCell ref="B403:F403"/>
    <mergeCell ref="C404:K404"/>
    <mergeCell ref="B405:C405"/>
    <mergeCell ref="D405:K405"/>
    <mergeCell ref="C398:K398"/>
    <mergeCell ref="B399:C399"/>
    <mergeCell ref="D399:K399"/>
    <mergeCell ref="B400:D400"/>
    <mergeCell ref="E400:K400"/>
    <mergeCell ref="B401:E401"/>
    <mergeCell ref="F401:K401"/>
    <mergeCell ref="B409:F409"/>
    <mergeCell ref="G409:K409"/>
    <mergeCell ref="B410:F410"/>
    <mergeCell ref="C411:K411"/>
    <mergeCell ref="B412:C412"/>
    <mergeCell ref="D412:K412"/>
    <mergeCell ref="B406:D406"/>
    <mergeCell ref="E406:K406"/>
    <mergeCell ref="B407:E407"/>
    <mergeCell ref="F407:K407"/>
    <mergeCell ref="B408:F408"/>
    <mergeCell ref="G408:K408"/>
    <mergeCell ref="B416:F416"/>
    <mergeCell ref="C417:K417"/>
    <mergeCell ref="B418:C418"/>
    <mergeCell ref="D418:K418"/>
    <mergeCell ref="B419:D419"/>
    <mergeCell ref="E419:K419"/>
    <mergeCell ref="B413:D413"/>
    <mergeCell ref="E413:K413"/>
    <mergeCell ref="B414:E414"/>
    <mergeCell ref="F414:K414"/>
    <mergeCell ref="B415:F415"/>
    <mergeCell ref="G415:K415"/>
    <mergeCell ref="B424:C424"/>
    <mergeCell ref="D424:K424"/>
    <mergeCell ref="B425:D425"/>
    <mergeCell ref="E425:K425"/>
    <mergeCell ref="B426:E426"/>
    <mergeCell ref="F426:K426"/>
    <mergeCell ref="B420:E420"/>
    <mergeCell ref="F420:K420"/>
    <mergeCell ref="B421:F421"/>
    <mergeCell ref="G421:K421"/>
    <mergeCell ref="B422:F422"/>
    <mergeCell ref="C423:K423"/>
    <mergeCell ref="B430:D430"/>
    <mergeCell ref="B431:K431"/>
    <mergeCell ref="C432:K432"/>
    <mergeCell ref="B433:C433"/>
    <mergeCell ref="D433:K433"/>
    <mergeCell ref="B434:D434"/>
    <mergeCell ref="E434:K434"/>
    <mergeCell ref="B427:F427"/>
    <mergeCell ref="G427:K427"/>
    <mergeCell ref="B428:F428"/>
    <mergeCell ref="G428:K428"/>
    <mergeCell ref="B429:F429"/>
    <mergeCell ref="G429:K429"/>
    <mergeCell ref="B438:F438"/>
    <mergeCell ref="B439:D439"/>
    <mergeCell ref="E439:K439"/>
    <mergeCell ref="B440:E440"/>
    <mergeCell ref="F440:K440"/>
    <mergeCell ref="B441:F441"/>
    <mergeCell ref="G441:K441"/>
    <mergeCell ref="B435:E435"/>
    <mergeCell ref="F435:K435"/>
    <mergeCell ref="B436:F436"/>
    <mergeCell ref="G436:K436"/>
    <mergeCell ref="B437:F437"/>
    <mergeCell ref="G437:K437"/>
    <mergeCell ref="B446:F446"/>
    <mergeCell ref="G446:K446"/>
    <mergeCell ref="B447:F447"/>
    <mergeCell ref="B448:E448"/>
    <mergeCell ref="F448:K448"/>
    <mergeCell ref="B449:F449"/>
    <mergeCell ref="G449:K449"/>
    <mergeCell ref="B442:F442"/>
    <mergeCell ref="G442:K442"/>
    <mergeCell ref="B443:F443"/>
    <mergeCell ref="G443:K443"/>
    <mergeCell ref="B444:F444"/>
    <mergeCell ref="B445:E445"/>
    <mergeCell ref="F445:K445"/>
    <mergeCell ref="B454:F454"/>
    <mergeCell ref="G454:K454"/>
    <mergeCell ref="B455:F455"/>
    <mergeCell ref="B456:D456"/>
    <mergeCell ref="E456:K456"/>
    <mergeCell ref="B457:E457"/>
    <mergeCell ref="F457:K457"/>
    <mergeCell ref="B450:F450"/>
    <mergeCell ref="B451:D451"/>
    <mergeCell ref="E451:K451"/>
    <mergeCell ref="B452:E452"/>
    <mergeCell ref="F452:K452"/>
    <mergeCell ref="B453:F453"/>
    <mergeCell ref="G453:K453"/>
    <mergeCell ref="B462:F462"/>
    <mergeCell ref="G462:K462"/>
    <mergeCell ref="B463:F463"/>
    <mergeCell ref="B464:D464"/>
    <mergeCell ref="E464:K464"/>
    <mergeCell ref="B465:E465"/>
    <mergeCell ref="F465:K465"/>
    <mergeCell ref="B458:F458"/>
    <mergeCell ref="G458:K458"/>
    <mergeCell ref="B459:F459"/>
    <mergeCell ref="B460:D460"/>
    <mergeCell ref="E460:K460"/>
    <mergeCell ref="B461:E461"/>
    <mergeCell ref="F461:K461"/>
    <mergeCell ref="B470:F470"/>
    <mergeCell ref="G470:K470"/>
    <mergeCell ref="B466:F466"/>
    <mergeCell ref="G466:K466"/>
    <mergeCell ref="B467:F467"/>
    <mergeCell ref="B468:D468"/>
    <mergeCell ref="E468:K468"/>
    <mergeCell ref="B469:E469"/>
    <mergeCell ref="F469:K469"/>
  </mergeCells>
  <pageMargins left="0.3611111111111111" right="0.3611111111111111" top="0.3611111111111111" bottom="0.3611111111111111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34"/>
  <sheetViews>
    <sheetView topLeftCell="A156" zoomScale="130" zoomScaleNormal="130" workbookViewId="0">
      <selection activeCell="O183" sqref="O183"/>
    </sheetView>
  </sheetViews>
  <sheetFormatPr defaultRowHeight="14.4" x14ac:dyDescent="0.3"/>
  <cols>
    <col min="1" max="1" width="11.6640625" style="150" bestFit="1" customWidth="1"/>
    <col min="2" max="2" width="2.33203125" style="150" customWidth="1"/>
    <col min="3" max="6" width="1.33203125" style="150" customWidth="1"/>
    <col min="7" max="7" width="33.88671875" style="150" customWidth="1"/>
    <col min="8" max="8" width="12" style="166" bestFit="1" customWidth="1"/>
    <col min="9" max="10" width="11.44140625" style="166" bestFit="1" customWidth="1"/>
    <col min="11" max="11" width="12.33203125" style="166" bestFit="1" customWidth="1"/>
    <col min="12" max="12" width="10.109375" style="166" bestFit="1" customWidth="1"/>
    <col min="13" max="256" width="9.109375" style="150"/>
    <col min="257" max="257" width="11.6640625" style="150" bestFit="1" customWidth="1"/>
    <col min="258" max="258" width="2.33203125" style="150" customWidth="1"/>
    <col min="259" max="262" width="1.33203125" style="150" customWidth="1"/>
    <col min="263" max="263" width="33.88671875" style="150" customWidth="1"/>
    <col min="264" max="264" width="12" style="150" bestFit="1" customWidth="1"/>
    <col min="265" max="266" width="11.44140625" style="150" bestFit="1" customWidth="1"/>
    <col min="267" max="268" width="12.33203125" style="150" bestFit="1" customWidth="1"/>
    <col min="269" max="512" width="9.109375" style="150"/>
    <col min="513" max="513" width="11.6640625" style="150" bestFit="1" customWidth="1"/>
    <col min="514" max="514" width="2.33203125" style="150" customWidth="1"/>
    <col min="515" max="518" width="1.33203125" style="150" customWidth="1"/>
    <col min="519" max="519" width="33.88671875" style="150" customWidth="1"/>
    <col min="520" max="520" width="12" style="150" bestFit="1" customWidth="1"/>
    <col min="521" max="522" width="11.44140625" style="150" bestFit="1" customWidth="1"/>
    <col min="523" max="524" width="12.33203125" style="150" bestFit="1" customWidth="1"/>
    <col min="525" max="768" width="9.109375" style="150"/>
    <col min="769" max="769" width="11.6640625" style="150" bestFit="1" customWidth="1"/>
    <col min="770" max="770" width="2.33203125" style="150" customWidth="1"/>
    <col min="771" max="774" width="1.33203125" style="150" customWidth="1"/>
    <col min="775" max="775" width="33.88671875" style="150" customWidth="1"/>
    <col min="776" max="776" width="12" style="150" bestFit="1" customWidth="1"/>
    <col min="777" max="778" width="11.44140625" style="150" bestFit="1" customWidth="1"/>
    <col min="779" max="780" width="12.33203125" style="150" bestFit="1" customWidth="1"/>
    <col min="781" max="1024" width="9.109375" style="150"/>
    <col min="1025" max="1025" width="11.6640625" style="150" bestFit="1" customWidth="1"/>
    <col min="1026" max="1026" width="2.33203125" style="150" customWidth="1"/>
    <col min="1027" max="1030" width="1.33203125" style="150" customWidth="1"/>
    <col min="1031" max="1031" width="33.88671875" style="150" customWidth="1"/>
    <col min="1032" max="1032" width="12" style="150" bestFit="1" customWidth="1"/>
    <col min="1033" max="1034" width="11.44140625" style="150" bestFit="1" customWidth="1"/>
    <col min="1035" max="1036" width="12.33203125" style="150" bestFit="1" customWidth="1"/>
    <col min="1037" max="1280" width="9.109375" style="150"/>
    <col min="1281" max="1281" width="11.6640625" style="150" bestFit="1" customWidth="1"/>
    <col min="1282" max="1282" width="2.33203125" style="150" customWidth="1"/>
    <col min="1283" max="1286" width="1.33203125" style="150" customWidth="1"/>
    <col min="1287" max="1287" width="33.88671875" style="150" customWidth="1"/>
    <col min="1288" max="1288" width="12" style="150" bestFit="1" customWidth="1"/>
    <col min="1289" max="1290" width="11.44140625" style="150" bestFit="1" customWidth="1"/>
    <col min="1291" max="1292" width="12.33203125" style="150" bestFit="1" customWidth="1"/>
    <col min="1293" max="1536" width="9.109375" style="150"/>
    <col min="1537" max="1537" width="11.6640625" style="150" bestFit="1" customWidth="1"/>
    <col min="1538" max="1538" width="2.33203125" style="150" customWidth="1"/>
    <col min="1539" max="1542" width="1.33203125" style="150" customWidth="1"/>
    <col min="1543" max="1543" width="33.88671875" style="150" customWidth="1"/>
    <col min="1544" max="1544" width="12" style="150" bestFit="1" customWidth="1"/>
    <col min="1545" max="1546" width="11.44140625" style="150" bestFit="1" customWidth="1"/>
    <col min="1547" max="1548" width="12.33203125" style="150" bestFit="1" customWidth="1"/>
    <col min="1549" max="1792" width="9.109375" style="150"/>
    <col min="1793" max="1793" width="11.6640625" style="150" bestFit="1" customWidth="1"/>
    <col min="1794" max="1794" width="2.33203125" style="150" customWidth="1"/>
    <col min="1795" max="1798" width="1.33203125" style="150" customWidth="1"/>
    <col min="1799" max="1799" width="33.88671875" style="150" customWidth="1"/>
    <col min="1800" max="1800" width="12" style="150" bestFit="1" customWidth="1"/>
    <col min="1801" max="1802" width="11.44140625" style="150" bestFit="1" customWidth="1"/>
    <col min="1803" max="1804" width="12.33203125" style="150" bestFit="1" customWidth="1"/>
    <col min="1805" max="2048" width="9.109375" style="150"/>
    <col min="2049" max="2049" width="11.6640625" style="150" bestFit="1" customWidth="1"/>
    <col min="2050" max="2050" width="2.33203125" style="150" customWidth="1"/>
    <col min="2051" max="2054" width="1.33203125" style="150" customWidth="1"/>
    <col min="2055" max="2055" width="33.88671875" style="150" customWidth="1"/>
    <col min="2056" max="2056" width="12" style="150" bestFit="1" customWidth="1"/>
    <col min="2057" max="2058" width="11.44140625" style="150" bestFit="1" customWidth="1"/>
    <col min="2059" max="2060" width="12.33203125" style="150" bestFit="1" customWidth="1"/>
    <col min="2061" max="2304" width="9.109375" style="150"/>
    <col min="2305" max="2305" width="11.6640625" style="150" bestFit="1" customWidth="1"/>
    <col min="2306" max="2306" width="2.33203125" style="150" customWidth="1"/>
    <col min="2307" max="2310" width="1.33203125" style="150" customWidth="1"/>
    <col min="2311" max="2311" width="33.88671875" style="150" customWidth="1"/>
    <col min="2312" max="2312" width="12" style="150" bestFit="1" customWidth="1"/>
    <col min="2313" max="2314" width="11.44140625" style="150" bestFit="1" customWidth="1"/>
    <col min="2315" max="2316" width="12.33203125" style="150" bestFit="1" customWidth="1"/>
    <col min="2317" max="2560" width="9.109375" style="150"/>
    <col min="2561" max="2561" width="11.6640625" style="150" bestFit="1" customWidth="1"/>
    <col min="2562" max="2562" width="2.33203125" style="150" customWidth="1"/>
    <col min="2563" max="2566" width="1.33203125" style="150" customWidth="1"/>
    <col min="2567" max="2567" width="33.88671875" style="150" customWidth="1"/>
    <col min="2568" max="2568" width="12" style="150" bestFit="1" customWidth="1"/>
    <col min="2569" max="2570" width="11.44140625" style="150" bestFit="1" customWidth="1"/>
    <col min="2571" max="2572" width="12.33203125" style="150" bestFit="1" customWidth="1"/>
    <col min="2573" max="2816" width="9.109375" style="150"/>
    <col min="2817" max="2817" width="11.6640625" style="150" bestFit="1" customWidth="1"/>
    <col min="2818" max="2818" width="2.33203125" style="150" customWidth="1"/>
    <col min="2819" max="2822" width="1.33203125" style="150" customWidth="1"/>
    <col min="2823" max="2823" width="33.88671875" style="150" customWidth="1"/>
    <col min="2824" max="2824" width="12" style="150" bestFit="1" customWidth="1"/>
    <col min="2825" max="2826" width="11.44140625" style="150" bestFit="1" customWidth="1"/>
    <col min="2827" max="2828" width="12.33203125" style="150" bestFit="1" customWidth="1"/>
    <col min="2829" max="3072" width="9.109375" style="150"/>
    <col min="3073" max="3073" width="11.6640625" style="150" bestFit="1" customWidth="1"/>
    <col min="3074" max="3074" width="2.33203125" style="150" customWidth="1"/>
    <col min="3075" max="3078" width="1.33203125" style="150" customWidth="1"/>
    <col min="3079" max="3079" width="33.88671875" style="150" customWidth="1"/>
    <col min="3080" max="3080" width="12" style="150" bestFit="1" customWidth="1"/>
    <col min="3081" max="3082" width="11.44140625" style="150" bestFit="1" customWidth="1"/>
    <col min="3083" max="3084" width="12.33203125" style="150" bestFit="1" customWidth="1"/>
    <col min="3085" max="3328" width="9.109375" style="150"/>
    <col min="3329" max="3329" width="11.6640625" style="150" bestFit="1" customWidth="1"/>
    <col min="3330" max="3330" width="2.33203125" style="150" customWidth="1"/>
    <col min="3331" max="3334" width="1.33203125" style="150" customWidth="1"/>
    <col min="3335" max="3335" width="33.88671875" style="150" customWidth="1"/>
    <col min="3336" max="3336" width="12" style="150" bestFit="1" customWidth="1"/>
    <col min="3337" max="3338" width="11.44140625" style="150" bestFit="1" customWidth="1"/>
    <col min="3339" max="3340" width="12.33203125" style="150" bestFit="1" customWidth="1"/>
    <col min="3341" max="3584" width="9.109375" style="150"/>
    <col min="3585" max="3585" width="11.6640625" style="150" bestFit="1" customWidth="1"/>
    <col min="3586" max="3586" width="2.33203125" style="150" customWidth="1"/>
    <col min="3587" max="3590" width="1.33203125" style="150" customWidth="1"/>
    <col min="3591" max="3591" width="33.88671875" style="150" customWidth="1"/>
    <col min="3592" max="3592" width="12" style="150" bestFit="1" customWidth="1"/>
    <col min="3593" max="3594" width="11.44140625" style="150" bestFit="1" customWidth="1"/>
    <col min="3595" max="3596" width="12.33203125" style="150" bestFit="1" customWidth="1"/>
    <col min="3597" max="3840" width="9.109375" style="150"/>
    <col min="3841" max="3841" width="11.6640625" style="150" bestFit="1" customWidth="1"/>
    <col min="3842" max="3842" width="2.33203125" style="150" customWidth="1"/>
    <col min="3843" max="3846" width="1.33203125" style="150" customWidth="1"/>
    <col min="3847" max="3847" width="33.88671875" style="150" customWidth="1"/>
    <col min="3848" max="3848" width="12" style="150" bestFit="1" customWidth="1"/>
    <col min="3849" max="3850" width="11.44140625" style="150" bestFit="1" customWidth="1"/>
    <col min="3851" max="3852" width="12.33203125" style="150" bestFit="1" customWidth="1"/>
    <col min="3853" max="4096" width="9.109375" style="150"/>
    <col min="4097" max="4097" width="11.6640625" style="150" bestFit="1" customWidth="1"/>
    <col min="4098" max="4098" width="2.33203125" style="150" customWidth="1"/>
    <col min="4099" max="4102" width="1.33203125" style="150" customWidth="1"/>
    <col min="4103" max="4103" width="33.88671875" style="150" customWidth="1"/>
    <col min="4104" max="4104" width="12" style="150" bestFit="1" customWidth="1"/>
    <col min="4105" max="4106" width="11.44140625" style="150" bestFit="1" customWidth="1"/>
    <col min="4107" max="4108" width="12.33203125" style="150" bestFit="1" customWidth="1"/>
    <col min="4109" max="4352" width="9.109375" style="150"/>
    <col min="4353" max="4353" width="11.6640625" style="150" bestFit="1" customWidth="1"/>
    <col min="4354" max="4354" width="2.33203125" style="150" customWidth="1"/>
    <col min="4355" max="4358" width="1.33203125" style="150" customWidth="1"/>
    <col min="4359" max="4359" width="33.88671875" style="150" customWidth="1"/>
    <col min="4360" max="4360" width="12" style="150" bestFit="1" customWidth="1"/>
    <col min="4361" max="4362" width="11.44140625" style="150" bestFit="1" customWidth="1"/>
    <col min="4363" max="4364" width="12.33203125" style="150" bestFit="1" customWidth="1"/>
    <col min="4365" max="4608" width="9.109375" style="150"/>
    <col min="4609" max="4609" width="11.6640625" style="150" bestFit="1" customWidth="1"/>
    <col min="4610" max="4610" width="2.33203125" style="150" customWidth="1"/>
    <col min="4611" max="4614" width="1.33203125" style="150" customWidth="1"/>
    <col min="4615" max="4615" width="33.88671875" style="150" customWidth="1"/>
    <col min="4616" max="4616" width="12" style="150" bestFit="1" customWidth="1"/>
    <col min="4617" max="4618" width="11.44140625" style="150" bestFit="1" customWidth="1"/>
    <col min="4619" max="4620" width="12.33203125" style="150" bestFit="1" customWidth="1"/>
    <col min="4621" max="4864" width="9.109375" style="150"/>
    <col min="4865" max="4865" width="11.6640625" style="150" bestFit="1" customWidth="1"/>
    <col min="4866" max="4866" width="2.33203125" style="150" customWidth="1"/>
    <col min="4867" max="4870" width="1.33203125" style="150" customWidth="1"/>
    <col min="4871" max="4871" width="33.88671875" style="150" customWidth="1"/>
    <col min="4872" max="4872" width="12" style="150" bestFit="1" customWidth="1"/>
    <col min="4873" max="4874" width="11.44140625" style="150" bestFit="1" customWidth="1"/>
    <col min="4875" max="4876" width="12.33203125" style="150" bestFit="1" customWidth="1"/>
    <col min="4877" max="5120" width="9.109375" style="150"/>
    <col min="5121" max="5121" width="11.6640625" style="150" bestFit="1" customWidth="1"/>
    <col min="5122" max="5122" width="2.33203125" style="150" customWidth="1"/>
    <col min="5123" max="5126" width="1.33203125" style="150" customWidth="1"/>
    <col min="5127" max="5127" width="33.88671875" style="150" customWidth="1"/>
    <col min="5128" max="5128" width="12" style="150" bestFit="1" customWidth="1"/>
    <col min="5129" max="5130" width="11.44140625" style="150" bestFit="1" customWidth="1"/>
    <col min="5131" max="5132" width="12.33203125" style="150" bestFit="1" customWidth="1"/>
    <col min="5133" max="5376" width="9.109375" style="150"/>
    <col min="5377" max="5377" width="11.6640625" style="150" bestFit="1" customWidth="1"/>
    <col min="5378" max="5378" width="2.33203125" style="150" customWidth="1"/>
    <col min="5379" max="5382" width="1.33203125" style="150" customWidth="1"/>
    <col min="5383" max="5383" width="33.88671875" style="150" customWidth="1"/>
    <col min="5384" max="5384" width="12" style="150" bestFit="1" customWidth="1"/>
    <col min="5385" max="5386" width="11.44140625" style="150" bestFit="1" customWidth="1"/>
    <col min="5387" max="5388" width="12.33203125" style="150" bestFit="1" customWidth="1"/>
    <col min="5389" max="5632" width="9.109375" style="150"/>
    <col min="5633" max="5633" width="11.6640625" style="150" bestFit="1" customWidth="1"/>
    <col min="5634" max="5634" width="2.33203125" style="150" customWidth="1"/>
    <col min="5635" max="5638" width="1.33203125" style="150" customWidth="1"/>
    <col min="5639" max="5639" width="33.88671875" style="150" customWidth="1"/>
    <col min="5640" max="5640" width="12" style="150" bestFit="1" customWidth="1"/>
    <col min="5641" max="5642" width="11.44140625" style="150" bestFit="1" customWidth="1"/>
    <col min="5643" max="5644" width="12.33203125" style="150" bestFit="1" customWidth="1"/>
    <col min="5645" max="5888" width="9.109375" style="150"/>
    <col min="5889" max="5889" width="11.6640625" style="150" bestFit="1" customWidth="1"/>
    <col min="5890" max="5890" width="2.33203125" style="150" customWidth="1"/>
    <col min="5891" max="5894" width="1.33203125" style="150" customWidth="1"/>
    <col min="5895" max="5895" width="33.88671875" style="150" customWidth="1"/>
    <col min="5896" max="5896" width="12" style="150" bestFit="1" customWidth="1"/>
    <col min="5897" max="5898" width="11.44140625" style="150" bestFit="1" customWidth="1"/>
    <col min="5899" max="5900" width="12.33203125" style="150" bestFit="1" customWidth="1"/>
    <col min="5901" max="6144" width="9.109375" style="150"/>
    <col min="6145" max="6145" width="11.6640625" style="150" bestFit="1" customWidth="1"/>
    <col min="6146" max="6146" width="2.33203125" style="150" customWidth="1"/>
    <col min="6147" max="6150" width="1.33203125" style="150" customWidth="1"/>
    <col min="6151" max="6151" width="33.88671875" style="150" customWidth="1"/>
    <col min="6152" max="6152" width="12" style="150" bestFit="1" customWidth="1"/>
    <col min="6153" max="6154" width="11.44140625" style="150" bestFit="1" customWidth="1"/>
    <col min="6155" max="6156" width="12.33203125" style="150" bestFit="1" customWidth="1"/>
    <col min="6157" max="6400" width="9.109375" style="150"/>
    <col min="6401" max="6401" width="11.6640625" style="150" bestFit="1" customWidth="1"/>
    <col min="6402" max="6402" width="2.33203125" style="150" customWidth="1"/>
    <col min="6403" max="6406" width="1.33203125" style="150" customWidth="1"/>
    <col min="6407" max="6407" width="33.88671875" style="150" customWidth="1"/>
    <col min="6408" max="6408" width="12" style="150" bestFit="1" customWidth="1"/>
    <col min="6409" max="6410" width="11.44140625" style="150" bestFit="1" customWidth="1"/>
    <col min="6411" max="6412" width="12.33203125" style="150" bestFit="1" customWidth="1"/>
    <col min="6413" max="6656" width="9.109375" style="150"/>
    <col min="6657" max="6657" width="11.6640625" style="150" bestFit="1" customWidth="1"/>
    <col min="6658" max="6658" width="2.33203125" style="150" customWidth="1"/>
    <col min="6659" max="6662" width="1.33203125" style="150" customWidth="1"/>
    <col min="6663" max="6663" width="33.88671875" style="150" customWidth="1"/>
    <col min="6664" max="6664" width="12" style="150" bestFit="1" customWidth="1"/>
    <col min="6665" max="6666" width="11.44140625" style="150" bestFit="1" customWidth="1"/>
    <col min="6667" max="6668" width="12.33203125" style="150" bestFit="1" customWidth="1"/>
    <col min="6669" max="6912" width="9.109375" style="150"/>
    <col min="6913" max="6913" width="11.6640625" style="150" bestFit="1" customWidth="1"/>
    <col min="6914" max="6914" width="2.33203125" style="150" customWidth="1"/>
    <col min="6915" max="6918" width="1.33203125" style="150" customWidth="1"/>
    <col min="6919" max="6919" width="33.88671875" style="150" customWidth="1"/>
    <col min="6920" max="6920" width="12" style="150" bestFit="1" customWidth="1"/>
    <col min="6921" max="6922" width="11.44140625" style="150" bestFit="1" customWidth="1"/>
    <col min="6923" max="6924" width="12.33203125" style="150" bestFit="1" customWidth="1"/>
    <col min="6925" max="7168" width="9.109375" style="150"/>
    <col min="7169" max="7169" width="11.6640625" style="150" bestFit="1" customWidth="1"/>
    <col min="7170" max="7170" width="2.33203125" style="150" customWidth="1"/>
    <col min="7171" max="7174" width="1.33203125" style="150" customWidth="1"/>
    <col min="7175" max="7175" width="33.88671875" style="150" customWidth="1"/>
    <col min="7176" max="7176" width="12" style="150" bestFit="1" customWidth="1"/>
    <col min="7177" max="7178" width="11.44140625" style="150" bestFit="1" customWidth="1"/>
    <col min="7179" max="7180" width="12.33203125" style="150" bestFit="1" customWidth="1"/>
    <col min="7181" max="7424" width="9.109375" style="150"/>
    <col min="7425" max="7425" width="11.6640625" style="150" bestFit="1" customWidth="1"/>
    <col min="7426" max="7426" width="2.33203125" style="150" customWidth="1"/>
    <col min="7427" max="7430" width="1.33203125" style="150" customWidth="1"/>
    <col min="7431" max="7431" width="33.88671875" style="150" customWidth="1"/>
    <col min="7432" max="7432" width="12" style="150" bestFit="1" customWidth="1"/>
    <col min="7433" max="7434" width="11.44140625" style="150" bestFit="1" customWidth="1"/>
    <col min="7435" max="7436" width="12.33203125" style="150" bestFit="1" customWidth="1"/>
    <col min="7437" max="7680" width="9.109375" style="150"/>
    <col min="7681" max="7681" width="11.6640625" style="150" bestFit="1" customWidth="1"/>
    <col min="7682" max="7682" width="2.33203125" style="150" customWidth="1"/>
    <col min="7683" max="7686" width="1.33203125" style="150" customWidth="1"/>
    <col min="7687" max="7687" width="33.88671875" style="150" customWidth="1"/>
    <col min="7688" max="7688" width="12" style="150" bestFit="1" customWidth="1"/>
    <col min="7689" max="7690" width="11.44140625" style="150" bestFit="1" customWidth="1"/>
    <col min="7691" max="7692" width="12.33203125" style="150" bestFit="1" customWidth="1"/>
    <col min="7693" max="7936" width="9.109375" style="150"/>
    <col min="7937" max="7937" width="11.6640625" style="150" bestFit="1" customWidth="1"/>
    <col min="7938" max="7938" width="2.33203125" style="150" customWidth="1"/>
    <col min="7939" max="7942" width="1.33203125" style="150" customWidth="1"/>
    <col min="7943" max="7943" width="33.88671875" style="150" customWidth="1"/>
    <col min="7944" max="7944" width="12" style="150" bestFit="1" customWidth="1"/>
    <col min="7945" max="7946" width="11.44140625" style="150" bestFit="1" customWidth="1"/>
    <col min="7947" max="7948" width="12.33203125" style="150" bestFit="1" customWidth="1"/>
    <col min="7949" max="8192" width="9.109375" style="150"/>
    <col min="8193" max="8193" width="11.6640625" style="150" bestFit="1" customWidth="1"/>
    <col min="8194" max="8194" width="2.33203125" style="150" customWidth="1"/>
    <col min="8195" max="8198" width="1.33203125" style="150" customWidth="1"/>
    <col min="8199" max="8199" width="33.88671875" style="150" customWidth="1"/>
    <col min="8200" max="8200" width="12" style="150" bestFit="1" customWidth="1"/>
    <col min="8201" max="8202" width="11.44140625" style="150" bestFit="1" customWidth="1"/>
    <col min="8203" max="8204" width="12.33203125" style="150" bestFit="1" customWidth="1"/>
    <col min="8205" max="8448" width="9.109375" style="150"/>
    <col min="8449" max="8449" width="11.6640625" style="150" bestFit="1" customWidth="1"/>
    <col min="8450" max="8450" width="2.33203125" style="150" customWidth="1"/>
    <col min="8451" max="8454" width="1.33203125" style="150" customWidth="1"/>
    <col min="8455" max="8455" width="33.88671875" style="150" customWidth="1"/>
    <col min="8456" max="8456" width="12" style="150" bestFit="1" customWidth="1"/>
    <col min="8457" max="8458" width="11.44140625" style="150" bestFit="1" customWidth="1"/>
    <col min="8459" max="8460" width="12.33203125" style="150" bestFit="1" customWidth="1"/>
    <col min="8461" max="8704" width="9.109375" style="150"/>
    <col min="8705" max="8705" width="11.6640625" style="150" bestFit="1" customWidth="1"/>
    <col min="8706" max="8706" width="2.33203125" style="150" customWidth="1"/>
    <col min="8707" max="8710" width="1.33203125" style="150" customWidth="1"/>
    <col min="8711" max="8711" width="33.88671875" style="150" customWidth="1"/>
    <col min="8712" max="8712" width="12" style="150" bestFit="1" customWidth="1"/>
    <col min="8713" max="8714" width="11.44140625" style="150" bestFit="1" customWidth="1"/>
    <col min="8715" max="8716" width="12.33203125" style="150" bestFit="1" customWidth="1"/>
    <col min="8717" max="8960" width="9.109375" style="150"/>
    <col min="8961" max="8961" width="11.6640625" style="150" bestFit="1" customWidth="1"/>
    <col min="8962" max="8962" width="2.33203125" style="150" customWidth="1"/>
    <col min="8963" max="8966" width="1.33203125" style="150" customWidth="1"/>
    <col min="8967" max="8967" width="33.88671875" style="150" customWidth="1"/>
    <col min="8968" max="8968" width="12" style="150" bestFit="1" customWidth="1"/>
    <col min="8969" max="8970" width="11.44140625" style="150" bestFit="1" customWidth="1"/>
    <col min="8971" max="8972" width="12.33203125" style="150" bestFit="1" customWidth="1"/>
    <col min="8973" max="9216" width="9.109375" style="150"/>
    <col min="9217" max="9217" width="11.6640625" style="150" bestFit="1" customWidth="1"/>
    <col min="9218" max="9218" width="2.33203125" style="150" customWidth="1"/>
    <col min="9219" max="9222" width="1.33203125" style="150" customWidth="1"/>
    <col min="9223" max="9223" width="33.88671875" style="150" customWidth="1"/>
    <col min="9224" max="9224" width="12" style="150" bestFit="1" customWidth="1"/>
    <col min="9225" max="9226" width="11.44140625" style="150" bestFit="1" customWidth="1"/>
    <col min="9227" max="9228" width="12.33203125" style="150" bestFit="1" customWidth="1"/>
    <col min="9229" max="9472" width="9.109375" style="150"/>
    <col min="9473" max="9473" width="11.6640625" style="150" bestFit="1" customWidth="1"/>
    <col min="9474" max="9474" width="2.33203125" style="150" customWidth="1"/>
    <col min="9475" max="9478" width="1.33203125" style="150" customWidth="1"/>
    <col min="9479" max="9479" width="33.88671875" style="150" customWidth="1"/>
    <col min="9480" max="9480" width="12" style="150" bestFit="1" customWidth="1"/>
    <col min="9481" max="9482" width="11.44140625" style="150" bestFit="1" customWidth="1"/>
    <col min="9483" max="9484" width="12.33203125" style="150" bestFit="1" customWidth="1"/>
    <col min="9485" max="9728" width="9.109375" style="150"/>
    <col min="9729" max="9729" width="11.6640625" style="150" bestFit="1" customWidth="1"/>
    <col min="9730" max="9730" width="2.33203125" style="150" customWidth="1"/>
    <col min="9731" max="9734" width="1.33203125" style="150" customWidth="1"/>
    <col min="9735" max="9735" width="33.88671875" style="150" customWidth="1"/>
    <col min="9736" max="9736" width="12" style="150" bestFit="1" customWidth="1"/>
    <col min="9737" max="9738" width="11.44140625" style="150" bestFit="1" customWidth="1"/>
    <col min="9739" max="9740" width="12.33203125" style="150" bestFit="1" customWidth="1"/>
    <col min="9741" max="9984" width="9.109375" style="150"/>
    <col min="9985" max="9985" width="11.6640625" style="150" bestFit="1" customWidth="1"/>
    <col min="9986" max="9986" width="2.33203125" style="150" customWidth="1"/>
    <col min="9987" max="9990" width="1.33203125" style="150" customWidth="1"/>
    <col min="9991" max="9991" width="33.88671875" style="150" customWidth="1"/>
    <col min="9992" max="9992" width="12" style="150" bestFit="1" customWidth="1"/>
    <col min="9993" max="9994" width="11.44140625" style="150" bestFit="1" customWidth="1"/>
    <col min="9995" max="9996" width="12.33203125" style="150" bestFit="1" customWidth="1"/>
    <col min="9997" max="10240" width="9.109375" style="150"/>
    <col min="10241" max="10241" width="11.6640625" style="150" bestFit="1" customWidth="1"/>
    <col min="10242" max="10242" width="2.33203125" style="150" customWidth="1"/>
    <col min="10243" max="10246" width="1.33203125" style="150" customWidth="1"/>
    <col min="10247" max="10247" width="33.88671875" style="150" customWidth="1"/>
    <col min="10248" max="10248" width="12" style="150" bestFit="1" customWidth="1"/>
    <col min="10249" max="10250" width="11.44140625" style="150" bestFit="1" customWidth="1"/>
    <col min="10251" max="10252" width="12.33203125" style="150" bestFit="1" customWidth="1"/>
    <col min="10253" max="10496" width="9.109375" style="150"/>
    <col min="10497" max="10497" width="11.6640625" style="150" bestFit="1" customWidth="1"/>
    <col min="10498" max="10498" width="2.33203125" style="150" customWidth="1"/>
    <col min="10499" max="10502" width="1.33203125" style="150" customWidth="1"/>
    <col min="10503" max="10503" width="33.88671875" style="150" customWidth="1"/>
    <col min="10504" max="10504" width="12" style="150" bestFit="1" customWidth="1"/>
    <col min="10505" max="10506" width="11.44140625" style="150" bestFit="1" customWidth="1"/>
    <col min="10507" max="10508" width="12.33203125" style="150" bestFit="1" customWidth="1"/>
    <col min="10509" max="10752" width="9.109375" style="150"/>
    <col min="10753" max="10753" width="11.6640625" style="150" bestFit="1" customWidth="1"/>
    <col min="10754" max="10754" width="2.33203125" style="150" customWidth="1"/>
    <col min="10755" max="10758" width="1.33203125" style="150" customWidth="1"/>
    <col min="10759" max="10759" width="33.88671875" style="150" customWidth="1"/>
    <col min="10760" max="10760" width="12" style="150" bestFit="1" customWidth="1"/>
    <col min="10761" max="10762" width="11.44140625" style="150" bestFit="1" customWidth="1"/>
    <col min="10763" max="10764" width="12.33203125" style="150" bestFit="1" customWidth="1"/>
    <col min="10765" max="11008" width="9.109375" style="150"/>
    <col min="11009" max="11009" width="11.6640625" style="150" bestFit="1" customWidth="1"/>
    <col min="11010" max="11010" width="2.33203125" style="150" customWidth="1"/>
    <col min="11011" max="11014" width="1.33203125" style="150" customWidth="1"/>
    <col min="11015" max="11015" width="33.88671875" style="150" customWidth="1"/>
    <col min="11016" max="11016" width="12" style="150" bestFit="1" customWidth="1"/>
    <col min="11017" max="11018" width="11.44140625" style="150" bestFit="1" customWidth="1"/>
    <col min="11019" max="11020" width="12.33203125" style="150" bestFit="1" customWidth="1"/>
    <col min="11021" max="11264" width="9.109375" style="150"/>
    <col min="11265" max="11265" width="11.6640625" style="150" bestFit="1" customWidth="1"/>
    <col min="11266" max="11266" width="2.33203125" style="150" customWidth="1"/>
    <col min="11267" max="11270" width="1.33203125" style="150" customWidth="1"/>
    <col min="11271" max="11271" width="33.88671875" style="150" customWidth="1"/>
    <col min="11272" max="11272" width="12" style="150" bestFit="1" customWidth="1"/>
    <col min="11273" max="11274" width="11.44140625" style="150" bestFit="1" customWidth="1"/>
    <col min="11275" max="11276" width="12.33203125" style="150" bestFit="1" customWidth="1"/>
    <col min="11277" max="11520" width="9.109375" style="150"/>
    <col min="11521" max="11521" width="11.6640625" style="150" bestFit="1" customWidth="1"/>
    <col min="11522" max="11522" width="2.33203125" style="150" customWidth="1"/>
    <col min="11523" max="11526" width="1.33203125" style="150" customWidth="1"/>
    <col min="11527" max="11527" width="33.88671875" style="150" customWidth="1"/>
    <col min="11528" max="11528" width="12" style="150" bestFit="1" customWidth="1"/>
    <col min="11529" max="11530" width="11.44140625" style="150" bestFit="1" customWidth="1"/>
    <col min="11531" max="11532" width="12.33203125" style="150" bestFit="1" customWidth="1"/>
    <col min="11533" max="11776" width="9.109375" style="150"/>
    <col min="11777" max="11777" width="11.6640625" style="150" bestFit="1" customWidth="1"/>
    <col min="11778" max="11778" width="2.33203125" style="150" customWidth="1"/>
    <col min="11779" max="11782" width="1.33203125" style="150" customWidth="1"/>
    <col min="11783" max="11783" width="33.88671875" style="150" customWidth="1"/>
    <col min="11784" max="11784" width="12" style="150" bestFit="1" customWidth="1"/>
    <col min="11785" max="11786" width="11.44140625" style="150" bestFit="1" customWidth="1"/>
    <col min="11787" max="11788" width="12.33203125" style="150" bestFit="1" customWidth="1"/>
    <col min="11789" max="12032" width="9.109375" style="150"/>
    <col min="12033" max="12033" width="11.6640625" style="150" bestFit="1" customWidth="1"/>
    <col min="12034" max="12034" width="2.33203125" style="150" customWidth="1"/>
    <col min="12035" max="12038" width="1.33203125" style="150" customWidth="1"/>
    <col min="12039" max="12039" width="33.88671875" style="150" customWidth="1"/>
    <col min="12040" max="12040" width="12" style="150" bestFit="1" customWidth="1"/>
    <col min="12041" max="12042" width="11.44140625" style="150" bestFit="1" customWidth="1"/>
    <col min="12043" max="12044" width="12.33203125" style="150" bestFit="1" customWidth="1"/>
    <col min="12045" max="12288" width="9.109375" style="150"/>
    <col min="12289" max="12289" width="11.6640625" style="150" bestFit="1" customWidth="1"/>
    <col min="12290" max="12290" width="2.33203125" style="150" customWidth="1"/>
    <col min="12291" max="12294" width="1.33203125" style="150" customWidth="1"/>
    <col min="12295" max="12295" width="33.88671875" style="150" customWidth="1"/>
    <col min="12296" max="12296" width="12" style="150" bestFit="1" customWidth="1"/>
    <col min="12297" max="12298" width="11.44140625" style="150" bestFit="1" customWidth="1"/>
    <col min="12299" max="12300" width="12.33203125" style="150" bestFit="1" customWidth="1"/>
    <col min="12301" max="12544" width="9.109375" style="150"/>
    <col min="12545" max="12545" width="11.6640625" style="150" bestFit="1" customWidth="1"/>
    <col min="12546" max="12546" width="2.33203125" style="150" customWidth="1"/>
    <col min="12547" max="12550" width="1.33203125" style="150" customWidth="1"/>
    <col min="12551" max="12551" width="33.88671875" style="150" customWidth="1"/>
    <col min="12552" max="12552" width="12" style="150" bestFit="1" customWidth="1"/>
    <col min="12553" max="12554" width="11.44140625" style="150" bestFit="1" customWidth="1"/>
    <col min="12555" max="12556" width="12.33203125" style="150" bestFit="1" customWidth="1"/>
    <col min="12557" max="12800" width="9.109375" style="150"/>
    <col min="12801" max="12801" width="11.6640625" style="150" bestFit="1" customWidth="1"/>
    <col min="12802" max="12802" width="2.33203125" style="150" customWidth="1"/>
    <col min="12803" max="12806" width="1.33203125" style="150" customWidth="1"/>
    <col min="12807" max="12807" width="33.88671875" style="150" customWidth="1"/>
    <col min="12808" max="12808" width="12" style="150" bestFit="1" customWidth="1"/>
    <col min="12809" max="12810" width="11.44140625" style="150" bestFit="1" customWidth="1"/>
    <col min="12811" max="12812" width="12.33203125" style="150" bestFit="1" customWidth="1"/>
    <col min="12813" max="13056" width="9.109375" style="150"/>
    <col min="13057" max="13057" width="11.6640625" style="150" bestFit="1" customWidth="1"/>
    <col min="13058" max="13058" width="2.33203125" style="150" customWidth="1"/>
    <col min="13059" max="13062" width="1.33203125" style="150" customWidth="1"/>
    <col min="13063" max="13063" width="33.88671875" style="150" customWidth="1"/>
    <col min="13064" max="13064" width="12" style="150" bestFit="1" customWidth="1"/>
    <col min="13065" max="13066" width="11.44140625" style="150" bestFit="1" customWidth="1"/>
    <col min="13067" max="13068" width="12.33203125" style="150" bestFit="1" customWidth="1"/>
    <col min="13069" max="13312" width="9.109375" style="150"/>
    <col min="13313" max="13313" width="11.6640625" style="150" bestFit="1" customWidth="1"/>
    <col min="13314" max="13314" width="2.33203125" style="150" customWidth="1"/>
    <col min="13315" max="13318" width="1.33203125" style="150" customWidth="1"/>
    <col min="13319" max="13319" width="33.88671875" style="150" customWidth="1"/>
    <col min="13320" max="13320" width="12" style="150" bestFit="1" customWidth="1"/>
    <col min="13321" max="13322" width="11.44140625" style="150" bestFit="1" customWidth="1"/>
    <col min="13323" max="13324" width="12.33203125" style="150" bestFit="1" customWidth="1"/>
    <col min="13325" max="13568" width="9.109375" style="150"/>
    <col min="13569" max="13569" width="11.6640625" style="150" bestFit="1" customWidth="1"/>
    <col min="13570" max="13570" width="2.33203125" style="150" customWidth="1"/>
    <col min="13571" max="13574" width="1.33203125" style="150" customWidth="1"/>
    <col min="13575" max="13575" width="33.88671875" style="150" customWidth="1"/>
    <col min="13576" max="13576" width="12" style="150" bestFit="1" customWidth="1"/>
    <col min="13577" max="13578" width="11.44140625" style="150" bestFit="1" customWidth="1"/>
    <col min="13579" max="13580" width="12.33203125" style="150" bestFit="1" customWidth="1"/>
    <col min="13581" max="13824" width="9.109375" style="150"/>
    <col min="13825" max="13825" width="11.6640625" style="150" bestFit="1" customWidth="1"/>
    <col min="13826" max="13826" width="2.33203125" style="150" customWidth="1"/>
    <col min="13827" max="13830" width="1.33203125" style="150" customWidth="1"/>
    <col min="13831" max="13831" width="33.88671875" style="150" customWidth="1"/>
    <col min="13832" max="13832" width="12" style="150" bestFit="1" customWidth="1"/>
    <col min="13833" max="13834" width="11.44140625" style="150" bestFit="1" customWidth="1"/>
    <col min="13835" max="13836" width="12.33203125" style="150" bestFit="1" customWidth="1"/>
    <col min="13837" max="14080" width="9.109375" style="150"/>
    <col min="14081" max="14081" width="11.6640625" style="150" bestFit="1" customWidth="1"/>
    <col min="14082" max="14082" width="2.33203125" style="150" customWidth="1"/>
    <col min="14083" max="14086" width="1.33203125" style="150" customWidth="1"/>
    <col min="14087" max="14087" width="33.88671875" style="150" customWidth="1"/>
    <col min="14088" max="14088" width="12" style="150" bestFit="1" customWidth="1"/>
    <col min="14089" max="14090" width="11.44140625" style="150" bestFit="1" customWidth="1"/>
    <col min="14091" max="14092" width="12.33203125" style="150" bestFit="1" customWidth="1"/>
    <col min="14093" max="14336" width="9.109375" style="150"/>
    <col min="14337" max="14337" width="11.6640625" style="150" bestFit="1" customWidth="1"/>
    <col min="14338" max="14338" width="2.33203125" style="150" customWidth="1"/>
    <col min="14339" max="14342" width="1.33203125" style="150" customWidth="1"/>
    <col min="14343" max="14343" width="33.88671875" style="150" customWidth="1"/>
    <col min="14344" max="14344" width="12" style="150" bestFit="1" customWidth="1"/>
    <col min="14345" max="14346" width="11.44140625" style="150" bestFit="1" customWidth="1"/>
    <col min="14347" max="14348" width="12.33203125" style="150" bestFit="1" customWidth="1"/>
    <col min="14349" max="14592" width="9.109375" style="150"/>
    <col min="14593" max="14593" width="11.6640625" style="150" bestFit="1" customWidth="1"/>
    <col min="14594" max="14594" width="2.33203125" style="150" customWidth="1"/>
    <col min="14595" max="14598" width="1.33203125" style="150" customWidth="1"/>
    <col min="14599" max="14599" width="33.88671875" style="150" customWidth="1"/>
    <col min="14600" max="14600" width="12" style="150" bestFit="1" customWidth="1"/>
    <col min="14601" max="14602" width="11.44140625" style="150" bestFit="1" customWidth="1"/>
    <col min="14603" max="14604" width="12.33203125" style="150" bestFit="1" customWidth="1"/>
    <col min="14605" max="14848" width="9.109375" style="150"/>
    <col min="14849" max="14849" width="11.6640625" style="150" bestFit="1" customWidth="1"/>
    <col min="14850" max="14850" width="2.33203125" style="150" customWidth="1"/>
    <col min="14851" max="14854" width="1.33203125" style="150" customWidth="1"/>
    <col min="14855" max="14855" width="33.88671875" style="150" customWidth="1"/>
    <col min="14856" max="14856" width="12" style="150" bestFit="1" customWidth="1"/>
    <col min="14857" max="14858" width="11.44140625" style="150" bestFit="1" customWidth="1"/>
    <col min="14859" max="14860" width="12.33203125" style="150" bestFit="1" customWidth="1"/>
    <col min="14861" max="15104" width="9.109375" style="150"/>
    <col min="15105" max="15105" width="11.6640625" style="150" bestFit="1" customWidth="1"/>
    <col min="15106" max="15106" width="2.33203125" style="150" customWidth="1"/>
    <col min="15107" max="15110" width="1.33203125" style="150" customWidth="1"/>
    <col min="15111" max="15111" width="33.88671875" style="150" customWidth="1"/>
    <col min="15112" max="15112" width="12" style="150" bestFit="1" customWidth="1"/>
    <col min="15113" max="15114" width="11.44140625" style="150" bestFit="1" customWidth="1"/>
    <col min="15115" max="15116" width="12.33203125" style="150" bestFit="1" customWidth="1"/>
    <col min="15117" max="15360" width="9.109375" style="150"/>
    <col min="15361" max="15361" width="11.6640625" style="150" bestFit="1" customWidth="1"/>
    <col min="15362" max="15362" width="2.33203125" style="150" customWidth="1"/>
    <col min="15363" max="15366" width="1.33203125" style="150" customWidth="1"/>
    <col min="15367" max="15367" width="33.88671875" style="150" customWidth="1"/>
    <col min="15368" max="15368" width="12" style="150" bestFit="1" customWidth="1"/>
    <col min="15369" max="15370" width="11.44140625" style="150" bestFit="1" customWidth="1"/>
    <col min="15371" max="15372" width="12.33203125" style="150" bestFit="1" customWidth="1"/>
    <col min="15373" max="15616" width="9.109375" style="150"/>
    <col min="15617" max="15617" width="11.6640625" style="150" bestFit="1" customWidth="1"/>
    <col min="15618" max="15618" width="2.33203125" style="150" customWidth="1"/>
    <col min="15619" max="15622" width="1.33203125" style="150" customWidth="1"/>
    <col min="15623" max="15623" width="33.88671875" style="150" customWidth="1"/>
    <col min="15624" max="15624" width="12" style="150" bestFit="1" customWidth="1"/>
    <col min="15625" max="15626" width="11.44140625" style="150" bestFit="1" customWidth="1"/>
    <col min="15627" max="15628" width="12.33203125" style="150" bestFit="1" customWidth="1"/>
    <col min="15629" max="15872" width="9.109375" style="150"/>
    <col min="15873" max="15873" width="11.6640625" style="150" bestFit="1" customWidth="1"/>
    <col min="15874" max="15874" width="2.33203125" style="150" customWidth="1"/>
    <col min="15875" max="15878" width="1.33203125" style="150" customWidth="1"/>
    <col min="15879" max="15879" width="33.88671875" style="150" customWidth="1"/>
    <col min="15880" max="15880" width="12" style="150" bestFit="1" customWidth="1"/>
    <col min="15881" max="15882" width="11.44140625" style="150" bestFit="1" customWidth="1"/>
    <col min="15883" max="15884" width="12.33203125" style="150" bestFit="1" customWidth="1"/>
    <col min="15885" max="16128" width="9.109375" style="150"/>
    <col min="16129" max="16129" width="11.6640625" style="150" bestFit="1" customWidth="1"/>
    <col min="16130" max="16130" width="2.33203125" style="150" customWidth="1"/>
    <col min="16131" max="16134" width="1.33203125" style="150" customWidth="1"/>
    <col min="16135" max="16135" width="33.88671875" style="150" customWidth="1"/>
    <col min="16136" max="16136" width="12" style="150" bestFit="1" customWidth="1"/>
    <col min="16137" max="16138" width="11.44140625" style="150" bestFit="1" customWidth="1"/>
    <col min="16139" max="16140" width="12.33203125" style="150" bestFit="1" customWidth="1"/>
    <col min="16141" max="16384" width="9.109375" style="150"/>
  </cols>
  <sheetData>
    <row r="1" spans="1:12" ht="11.4" customHeight="1" x14ac:dyDescent="0.3">
      <c r="A1" s="205" t="s">
        <v>326</v>
      </c>
      <c r="B1" s="55" t="s">
        <v>327</v>
      </c>
      <c r="C1" s="56"/>
      <c r="D1" s="56"/>
      <c r="E1" s="56"/>
      <c r="F1" s="56"/>
      <c r="G1" s="56"/>
      <c r="H1" s="149" t="s">
        <v>328</v>
      </c>
      <c r="I1" s="149" t="s">
        <v>329</v>
      </c>
      <c r="J1" s="149" t="s">
        <v>330</v>
      </c>
      <c r="K1" s="149" t="s">
        <v>331</v>
      </c>
      <c r="L1" s="149"/>
    </row>
    <row r="2" spans="1:12" ht="9.9" customHeight="1" x14ac:dyDescent="0.3">
      <c r="A2" s="206" t="s">
        <v>333</v>
      </c>
      <c r="B2" s="269" t="s">
        <v>334</v>
      </c>
      <c r="C2" s="270"/>
      <c r="D2" s="270"/>
      <c r="E2" s="270"/>
      <c r="F2" s="270"/>
      <c r="G2" s="270"/>
      <c r="H2" s="271">
        <v>23441649.899999999</v>
      </c>
      <c r="I2" s="271">
        <v>1952014.96</v>
      </c>
      <c r="J2" s="271">
        <v>2036976.76</v>
      </c>
      <c r="K2" s="271">
        <v>23356688.100000001</v>
      </c>
      <c r="L2" s="271"/>
    </row>
    <row r="3" spans="1:12" ht="9.9" customHeight="1" x14ac:dyDescent="0.3">
      <c r="A3" s="206" t="s">
        <v>335</v>
      </c>
      <c r="B3" s="68" t="s">
        <v>336</v>
      </c>
      <c r="C3" s="151" t="s">
        <v>337</v>
      </c>
      <c r="D3" s="152"/>
      <c r="E3" s="152"/>
      <c r="F3" s="152"/>
      <c r="G3" s="152"/>
      <c r="H3" s="153">
        <v>9886517.2899999991</v>
      </c>
      <c r="I3" s="153">
        <v>1950499.37</v>
      </c>
      <c r="J3" s="153">
        <v>1871140.27</v>
      </c>
      <c r="K3" s="153">
        <v>9965876.3900000006</v>
      </c>
      <c r="L3" s="153"/>
    </row>
    <row r="4" spans="1:12" ht="9.9" customHeight="1" x14ac:dyDescent="0.3">
      <c r="A4" s="206" t="s">
        <v>338</v>
      </c>
      <c r="B4" s="69" t="s">
        <v>336</v>
      </c>
      <c r="C4" s="70"/>
      <c r="D4" s="151" t="s">
        <v>339</v>
      </c>
      <c r="E4" s="152"/>
      <c r="F4" s="152"/>
      <c r="G4" s="152"/>
      <c r="H4" s="153">
        <v>9875592.1799999997</v>
      </c>
      <c r="I4" s="153">
        <v>1941588.37</v>
      </c>
      <c r="J4" s="153">
        <v>1866904.37</v>
      </c>
      <c r="K4" s="153">
        <v>9950276.1799999997</v>
      </c>
      <c r="L4" s="153"/>
    </row>
    <row r="5" spans="1:12" ht="9.9" customHeight="1" x14ac:dyDescent="0.3">
      <c r="A5" s="206" t="s">
        <v>340</v>
      </c>
      <c r="B5" s="69" t="s">
        <v>336</v>
      </c>
      <c r="C5" s="70"/>
      <c r="D5" s="70"/>
      <c r="E5" s="151" t="s">
        <v>339</v>
      </c>
      <c r="F5" s="152"/>
      <c r="G5" s="152"/>
      <c r="H5" s="153">
        <v>9875592.1799999997</v>
      </c>
      <c r="I5" s="153">
        <v>1941588.37</v>
      </c>
      <c r="J5" s="153">
        <v>1866904.37</v>
      </c>
      <c r="K5" s="153">
        <v>9950276.1799999997</v>
      </c>
      <c r="L5" s="153"/>
    </row>
    <row r="6" spans="1:12" ht="9.9" customHeight="1" x14ac:dyDescent="0.3">
      <c r="A6" s="206" t="s">
        <v>341</v>
      </c>
      <c r="B6" s="69" t="s">
        <v>336</v>
      </c>
      <c r="C6" s="70"/>
      <c r="D6" s="70"/>
      <c r="E6" s="70"/>
      <c r="F6" s="151" t="s">
        <v>342</v>
      </c>
      <c r="G6" s="152"/>
      <c r="H6" s="153">
        <v>5000</v>
      </c>
      <c r="I6" s="153">
        <v>2703.84</v>
      </c>
      <c r="J6" s="153">
        <v>2703.84</v>
      </c>
      <c r="K6" s="153">
        <v>5000</v>
      </c>
      <c r="L6" s="153"/>
    </row>
    <row r="7" spans="1:12" ht="9.9" customHeight="1" x14ac:dyDescent="0.3">
      <c r="A7" s="207" t="s">
        <v>343</v>
      </c>
      <c r="B7" s="69" t="s">
        <v>336</v>
      </c>
      <c r="C7" s="70"/>
      <c r="D7" s="70"/>
      <c r="E7" s="70"/>
      <c r="F7" s="70"/>
      <c r="G7" s="154" t="s">
        <v>344</v>
      </c>
      <c r="H7" s="155">
        <v>5000</v>
      </c>
      <c r="I7" s="155">
        <v>2703.84</v>
      </c>
      <c r="J7" s="155">
        <v>2703.84</v>
      </c>
      <c r="K7" s="155">
        <v>5000</v>
      </c>
      <c r="L7" s="155"/>
    </row>
    <row r="8" spans="1:12" ht="9.9" customHeight="1" x14ac:dyDescent="0.3">
      <c r="A8" s="30" t="s">
        <v>336</v>
      </c>
      <c r="B8" s="69" t="s">
        <v>336</v>
      </c>
      <c r="C8" s="70"/>
      <c r="D8" s="70"/>
      <c r="E8" s="70"/>
      <c r="F8" s="70"/>
      <c r="G8" s="156" t="s">
        <v>336</v>
      </c>
      <c r="H8" s="157"/>
      <c r="I8" s="157"/>
      <c r="J8" s="157"/>
      <c r="K8" s="157"/>
      <c r="L8" s="157"/>
    </row>
    <row r="9" spans="1:12" ht="9.9" customHeight="1" x14ac:dyDescent="0.3">
      <c r="A9" s="206" t="s">
        <v>347</v>
      </c>
      <c r="B9" s="69" t="s">
        <v>336</v>
      </c>
      <c r="C9" s="70"/>
      <c r="D9" s="70"/>
      <c r="E9" s="70"/>
      <c r="F9" s="151" t="s">
        <v>348</v>
      </c>
      <c r="G9" s="152"/>
      <c r="H9" s="153">
        <v>196.43</v>
      </c>
      <c r="I9" s="153">
        <v>1171603.32</v>
      </c>
      <c r="J9" s="153">
        <v>1171795.33</v>
      </c>
      <c r="K9" s="153">
        <v>4.42</v>
      </c>
      <c r="L9" s="153"/>
    </row>
    <row r="10" spans="1:12" ht="9.9" customHeight="1" x14ac:dyDescent="0.3">
      <c r="A10" s="207" t="s">
        <v>349</v>
      </c>
      <c r="B10" s="69" t="s">
        <v>336</v>
      </c>
      <c r="C10" s="70"/>
      <c r="D10" s="70"/>
      <c r="E10" s="70"/>
      <c r="F10" s="70"/>
      <c r="G10" s="154" t="s">
        <v>350</v>
      </c>
      <c r="H10" s="155">
        <v>0</v>
      </c>
      <c r="I10" s="155">
        <v>1160414.24</v>
      </c>
      <c r="J10" s="155">
        <v>1160414.24</v>
      </c>
      <c r="K10" s="155">
        <v>0</v>
      </c>
      <c r="L10" s="155"/>
    </row>
    <row r="11" spans="1:12" ht="9.9" customHeight="1" x14ac:dyDescent="0.3">
      <c r="A11" s="207" t="s">
        <v>351</v>
      </c>
      <c r="B11" s="69" t="s">
        <v>336</v>
      </c>
      <c r="C11" s="70"/>
      <c r="D11" s="70"/>
      <c r="E11" s="70"/>
      <c r="F11" s="70"/>
      <c r="G11" s="154" t="s">
        <v>352</v>
      </c>
      <c r="H11" s="155">
        <v>4.42</v>
      </c>
      <c r="I11" s="155">
        <v>0</v>
      </c>
      <c r="J11" s="155">
        <v>0</v>
      </c>
      <c r="K11" s="155">
        <v>4.42</v>
      </c>
      <c r="L11" s="155"/>
    </row>
    <row r="12" spans="1:12" ht="9.9" customHeight="1" x14ac:dyDescent="0.3">
      <c r="A12" s="207" t="s">
        <v>353</v>
      </c>
      <c r="B12" s="69" t="s">
        <v>336</v>
      </c>
      <c r="C12" s="70"/>
      <c r="D12" s="70"/>
      <c r="E12" s="70"/>
      <c r="F12" s="70"/>
      <c r="G12" s="154" t="s">
        <v>354</v>
      </c>
      <c r="H12" s="155">
        <v>0</v>
      </c>
      <c r="I12" s="155">
        <v>11189.08</v>
      </c>
      <c r="J12" s="155">
        <v>11189.08</v>
      </c>
      <c r="K12" s="155">
        <v>0</v>
      </c>
      <c r="L12" s="155"/>
    </row>
    <row r="13" spans="1:12" ht="9.9" customHeight="1" x14ac:dyDescent="0.3">
      <c r="A13" s="207" t="s">
        <v>355</v>
      </c>
      <c r="B13" s="69" t="s">
        <v>336</v>
      </c>
      <c r="C13" s="70"/>
      <c r="D13" s="70"/>
      <c r="E13" s="70"/>
      <c r="F13" s="70"/>
      <c r="G13" s="154" t="s">
        <v>356</v>
      </c>
      <c r="H13" s="155">
        <v>192.01</v>
      </c>
      <c r="I13" s="155">
        <v>0</v>
      </c>
      <c r="J13" s="155">
        <v>192.01</v>
      </c>
      <c r="K13" s="155">
        <v>0</v>
      </c>
      <c r="L13" s="155"/>
    </row>
    <row r="14" spans="1:12" ht="9.9" customHeight="1" x14ac:dyDescent="0.3">
      <c r="A14" s="30" t="s">
        <v>336</v>
      </c>
      <c r="B14" s="69" t="s">
        <v>336</v>
      </c>
      <c r="C14" s="70"/>
      <c r="D14" s="70"/>
      <c r="E14" s="70"/>
      <c r="F14" s="70"/>
      <c r="G14" s="156" t="s">
        <v>336</v>
      </c>
      <c r="H14" s="157"/>
      <c r="I14" s="157"/>
      <c r="J14" s="157"/>
      <c r="K14" s="157"/>
      <c r="L14" s="157"/>
    </row>
    <row r="15" spans="1:12" ht="9.9" customHeight="1" x14ac:dyDescent="0.3">
      <c r="A15" s="206" t="s">
        <v>357</v>
      </c>
      <c r="B15" s="69" t="s">
        <v>336</v>
      </c>
      <c r="C15" s="70"/>
      <c r="D15" s="70"/>
      <c r="E15" s="70"/>
      <c r="F15" s="151" t="s">
        <v>358</v>
      </c>
      <c r="G15" s="152"/>
      <c r="H15" s="153">
        <v>0</v>
      </c>
      <c r="I15" s="153">
        <v>136791.62</v>
      </c>
      <c r="J15" s="153">
        <v>136791.62</v>
      </c>
      <c r="K15" s="153">
        <v>0</v>
      </c>
      <c r="L15" s="153"/>
    </row>
    <row r="16" spans="1:12" ht="9.9" customHeight="1" x14ac:dyDescent="0.3">
      <c r="A16" s="207" t="s">
        <v>359</v>
      </c>
      <c r="B16" s="69" t="s">
        <v>336</v>
      </c>
      <c r="C16" s="70"/>
      <c r="D16" s="70"/>
      <c r="E16" s="70"/>
      <c r="F16" s="70"/>
      <c r="G16" s="154" t="s">
        <v>360</v>
      </c>
      <c r="H16" s="155">
        <v>0</v>
      </c>
      <c r="I16" s="155">
        <v>136791.62</v>
      </c>
      <c r="J16" s="155">
        <v>136791.62</v>
      </c>
      <c r="K16" s="155">
        <v>0</v>
      </c>
      <c r="L16" s="155"/>
    </row>
    <row r="17" spans="1:12" ht="9.9" customHeight="1" x14ac:dyDescent="0.3">
      <c r="A17" s="30" t="s">
        <v>336</v>
      </c>
      <c r="B17" s="69" t="s">
        <v>336</v>
      </c>
      <c r="C17" s="70"/>
      <c r="D17" s="70"/>
      <c r="E17" s="70"/>
      <c r="F17" s="70"/>
      <c r="G17" s="156" t="s">
        <v>336</v>
      </c>
      <c r="H17" s="157"/>
      <c r="I17" s="157"/>
      <c r="J17" s="157"/>
      <c r="K17" s="157"/>
      <c r="L17" s="157"/>
    </row>
    <row r="18" spans="1:12" ht="9.9" customHeight="1" x14ac:dyDescent="0.3">
      <c r="A18" s="206" t="s">
        <v>365</v>
      </c>
      <c r="B18" s="69" t="s">
        <v>336</v>
      </c>
      <c r="C18" s="70"/>
      <c r="D18" s="70"/>
      <c r="E18" s="70"/>
      <c r="F18" s="151" t="s">
        <v>366</v>
      </c>
      <c r="G18" s="152"/>
      <c r="H18" s="153">
        <v>8947699.3900000006</v>
      </c>
      <c r="I18" s="153">
        <v>629315.15</v>
      </c>
      <c r="J18" s="153">
        <v>418498.31</v>
      </c>
      <c r="K18" s="153">
        <v>9158516.2300000004</v>
      </c>
      <c r="L18" s="153"/>
    </row>
    <row r="19" spans="1:12" ht="9.9" customHeight="1" x14ac:dyDescent="0.3">
      <c r="A19" s="207" t="s">
        <v>367</v>
      </c>
      <c r="B19" s="69" t="s">
        <v>336</v>
      </c>
      <c r="C19" s="70"/>
      <c r="D19" s="70"/>
      <c r="E19" s="70"/>
      <c r="F19" s="70"/>
      <c r="G19" s="154" t="s">
        <v>368</v>
      </c>
      <c r="H19" s="155">
        <v>1767783.67</v>
      </c>
      <c r="I19" s="155">
        <v>626732.1</v>
      </c>
      <c r="J19" s="155">
        <v>414974.43</v>
      </c>
      <c r="K19" s="155">
        <v>1979541.34</v>
      </c>
      <c r="L19" s="155"/>
    </row>
    <row r="20" spans="1:12" ht="9.9" customHeight="1" x14ac:dyDescent="0.3">
      <c r="A20" s="207" t="s">
        <v>369</v>
      </c>
      <c r="B20" s="69" t="s">
        <v>336</v>
      </c>
      <c r="C20" s="70"/>
      <c r="D20" s="70"/>
      <c r="E20" s="70"/>
      <c r="F20" s="70"/>
      <c r="G20" s="154" t="s">
        <v>370</v>
      </c>
      <c r="H20" s="155">
        <v>916423.05</v>
      </c>
      <c r="I20" s="155">
        <v>0</v>
      </c>
      <c r="J20" s="155">
        <v>3473.45</v>
      </c>
      <c r="K20" s="155">
        <v>912949.6</v>
      </c>
      <c r="L20" s="155"/>
    </row>
    <row r="21" spans="1:12" ht="9.9" customHeight="1" x14ac:dyDescent="0.3">
      <c r="A21" s="207" t="s">
        <v>371</v>
      </c>
      <c r="B21" s="69" t="s">
        <v>336</v>
      </c>
      <c r="C21" s="70"/>
      <c r="D21" s="70"/>
      <c r="E21" s="70"/>
      <c r="F21" s="70"/>
      <c r="G21" s="154" t="s">
        <v>372</v>
      </c>
      <c r="H21" s="155">
        <v>5649902.1200000001</v>
      </c>
      <c r="I21" s="155">
        <v>2583.0500000000002</v>
      </c>
      <c r="J21" s="155">
        <v>0</v>
      </c>
      <c r="K21" s="155">
        <v>5652485.1699999999</v>
      </c>
      <c r="L21" s="155"/>
    </row>
    <row r="22" spans="1:12" ht="9.9" customHeight="1" x14ac:dyDescent="0.3">
      <c r="A22" s="207" t="s">
        <v>373</v>
      </c>
      <c r="B22" s="69" t="s">
        <v>336</v>
      </c>
      <c r="C22" s="70"/>
      <c r="D22" s="70"/>
      <c r="E22" s="70"/>
      <c r="F22" s="70"/>
      <c r="G22" s="154" t="s">
        <v>374</v>
      </c>
      <c r="H22" s="155">
        <v>613590.55000000005</v>
      </c>
      <c r="I22" s="155">
        <v>0</v>
      </c>
      <c r="J22" s="155">
        <v>50.43</v>
      </c>
      <c r="K22" s="155">
        <v>613540.12</v>
      </c>
      <c r="L22" s="155"/>
    </row>
    <row r="23" spans="1:12" ht="9.9" customHeight="1" x14ac:dyDescent="0.3">
      <c r="A23" s="30" t="s">
        <v>336</v>
      </c>
      <c r="B23" s="69" t="s">
        <v>336</v>
      </c>
      <c r="C23" s="70"/>
      <c r="D23" s="70"/>
      <c r="E23" s="70"/>
      <c r="F23" s="70"/>
      <c r="G23" s="156" t="s">
        <v>336</v>
      </c>
      <c r="H23" s="157"/>
      <c r="I23" s="157"/>
      <c r="J23" s="157"/>
      <c r="K23" s="157"/>
      <c r="L23" s="157"/>
    </row>
    <row r="24" spans="1:12" ht="9.9" customHeight="1" x14ac:dyDescent="0.3">
      <c r="A24" s="206" t="s">
        <v>375</v>
      </c>
      <c r="B24" s="69" t="s">
        <v>336</v>
      </c>
      <c r="C24" s="70"/>
      <c r="D24" s="70"/>
      <c r="E24" s="70"/>
      <c r="F24" s="151" t="s">
        <v>376</v>
      </c>
      <c r="G24" s="152"/>
      <c r="H24" s="153">
        <v>922696.36</v>
      </c>
      <c r="I24" s="153">
        <v>969.49</v>
      </c>
      <c r="J24" s="153">
        <v>136910.32</v>
      </c>
      <c r="K24" s="153">
        <v>786755.53</v>
      </c>
      <c r="L24" s="153"/>
    </row>
    <row r="25" spans="1:12" ht="9.9" customHeight="1" x14ac:dyDescent="0.3">
      <c r="A25" s="207" t="s">
        <v>377</v>
      </c>
      <c r="B25" s="69" t="s">
        <v>336</v>
      </c>
      <c r="C25" s="70"/>
      <c r="D25" s="70"/>
      <c r="E25" s="70"/>
      <c r="F25" s="70"/>
      <c r="G25" s="154" t="s">
        <v>378</v>
      </c>
      <c r="H25" s="155">
        <v>922696.36</v>
      </c>
      <c r="I25" s="155">
        <v>969.49</v>
      </c>
      <c r="J25" s="155">
        <v>136910.32</v>
      </c>
      <c r="K25" s="155">
        <v>786755.53</v>
      </c>
      <c r="L25" s="155"/>
    </row>
    <row r="26" spans="1:12" ht="9.9" customHeight="1" x14ac:dyDescent="0.3">
      <c r="A26" s="30" t="s">
        <v>336</v>
      </c>
      <c r="B26" s="69" t="s">
        <v>336</v>
      </c>
      <c r="C26" s="70"/>
      <c r="D26" s="70"/>
      <c r="E26" s="70"/>
      <c r="F26" s="70"/>
      <c r="G26" s="156" t="s">
        <v>336</v>
      </c>
      <c r="H26" s="157"/>
      <c r="I26" s="157"/>
      <c r="J26" s="157"/>
      <c r="K26" s="157"/>
      <c r="L26" s="157"/>
    </row>
    <row r="27" spans="1:12" ht="9.9" customHeight="1" x14ac:dyDescent="0.3">
      <c r="A27" s="206" t="s">
        <v>379</v>
      </c>
      <c r="B27" s="69" t="s">
        <v>336</v>
      </c>
      <c r="C27" s="70"/>
      <c r="D27" s="70"/>
      <c r="E27" s="70"/>
      <c r="F27" s="151" t="s">
        <v>380</v>
      </c>
      <c r="G27" s="152"/>
      <c r="H27" s="153">
        <v>0</v>
      </c>
      <c r="I27" s="153">
        <v>204.95</v>
      </c>
      <c r="J27" s="153">
        <v>204.95</v>
      </c>
      <c r="K27" s="153">
        <v>0</v>
      </c>
      <c r="L27" s="153"/>
    </row>
    <row r="28" spans="1:12" ht="9.9" customHeight="1" x14ac:dyDescent="0.3">
      <c r="A28" s="207" t="s">
        <v>381</v>
      </c>
      <c r="B28" s="69" t="s">
        <v>336</v>
      </c>
      <c r="C28" s="70"/>
      <c r="D28" s="70"/>
      <c r="E28" s="70"/>
      <c r="F28" s="70"/>
      <c r="G28" s="154" t="s">
        <v>382</v>
      </c>
      <c r="H28" s="155">
        <v>0</v>
      </c>
      <c r="I28" s="155">
        <v>204.95</v>
      </c>
      <c r="J28" s="155">
        <v>204.95</v>
      </c>
      <c r="K28" s="155">
        <v>0</v>
      </c>
      <c r="L28" s="155"/>
    </row>
    <row r="29" spans="1:12" ht="9.9" customHeight="1" x14ac:dyDescent="0.3">
      <c r="A29" s="30" t="s">
        <v>336</v>
      </c>
      <c r="B29" s="69" t="s">
        <v>336</v>
      </c>
      <c r="C29" s="70"/>
      <c r="D29" s="70"/>
      <c r="E29" s="70"/>
      <c r="F29" s="70"/>
      <c r="G29" s="156" t="s">
        <v>336</v>
      </c>
      <c r="H29" s="157"/>
      <c r="I29" s="157"/>
      <c r="J29" s="157"/>
      <c r="K29" s="157"/>
      <c r="L29" s="157"/>
    </row>
    <row r="30" spans="1:12" ht="9.9" customHeight="1" x14ac:dyDescent="0.3">
      <c r="A30" s="206" t="s">
        <v>383</v>
      </c>
      <c r="B30" s="69" t="s">
        <v>336</v>
      </c>
      <c r="C30" s="70"/>
      <c r="D30" s="151" t="s">
        <v>384</v>
      </c>
      <c r="E30" s="152"/>
      <c r="F30" s="152"/>
      <c r="G30" s="152"/>
      <c r="H30" s="153">
        <v>10925.11</v>
      </c>
      <c r="I30" s="153">
        <v>8911</v>
      </c>
      <c r="J30" s="153">
        <v>4235.8999999999996</v>
      </c>
      <c r="K30" s="153">
        <v>15600.21</v>
      </c>
      <c r="L30" s="153"/>
    </row>
    <row r="31" spans="1:12" ht="9.9" customHeight="1" x14ac:dyDescent="0.3">
      <c r="A31" s="206" t="s">
        <v>395</v>
      </c>
      <c r="B31" s="69" t="s">
        <v>336</v>
      </c>
      <c r="C31" s="70"/>
      <c r="D31" s="70"/>
      <c r="E31" s="151" t="s">
        <v>396</v>
      </c>
      <c r="F31" s="152"/>
      <c r="G31" s="152"/>
      <c r="H31" s="153">
        <v>1040.1600000000001</v>
      </c>
      <c r="I31" s="153">
        <v>8911</v>
      </c>
      <c r="J31" s="153">
        <v>967.52</v>
      </c>
      <c r="K31" s="153">
        <v>8983.64</v>
      </c>
      <c r="L31" s="153"/>
    </row>
    <row r="32" spans="1:12" ht="9.9" customHeight="1" x14ac:dyDescent="0.3">
      <c r="A32" s="206" t="s">
        <v>397</v>
      </c>
      <c r="B32" s="69" t="s">
        <v>336</v>
      </c>
      <c r="C32" s="70"/>
      <c r="D32" s="70"/>
      <c r="E32" s="70"/>
      <c r="F32" s="151" t="s">
        <v>396</v>
      </c>
      <c r="G32" s="152"/>
      <c r="H32" s="153">
        <v>1040.1600000000001</v>
      </c>
      <c r="I32" s="153">
        <v>8911</v>
      </c>
      <c r="J32" s="153">
        <v>967.52</v>
      </c>
      <c r="K32" s="153">
        <v>8983.64</v>
      </c>
      <c r="L32" s="153"/>
    </row>
    <row r="33" spans="1:12" ht="9.9" customHeight="1" x14ac:dyDescent="0.3">
      <c r="A33" s="207" t="s">
        <v>398</v>
      </c>
      <c r="B33" s="69" t="s">
        <v>336</v>
      </c>
      <c r="C33" s="70"/>
      <c r="D33" s="70"/>
      <c r="E33" s="70"/>
      <c r="F33" s="70"/>
      <c r="G33" s="154" t="s">
        <v>399</v>
      </c>
      <c r="H33" s="155">
        <v>0</v>
      </c>
      <c r="I33" s="155">
        <v>8875.98</v>
      </c>
      <c r="J33" s="155">
        <v>932.5</v>
      </c>
      <c r="K33" s="155">
        <v>7943.48</v>
      </c>
      <c r="L33" s="155"/>
    </row>
    <row r="34" spans="1:12" ht="9.9" customHeight="1" x14ac:dyDescent="0.3">
      <c r="A34" s="207" t="s">
        <v>400</v>
      </c>
      <c r="B34" s="69" t="s">
        <v>336</v>
      </c>
      <c r="C34" s="70"/>
      <c r="D34" s="70"/>
      <c r="E34" s="70"/>
      <c r="F34" s="70"/>
      <c r="G34" s="154" t="s">
        <v>401</v>
      </c>
      <c r="H34" s="155">
        <v>1040.1600000000001</v>
      </c>
      <c r="I34" s="155">
        <v>0</v>
      </c>
      <c r="J34" s="155">
        <v>0</v>
      </c>
      <c r="K34" s="155">
        <v>1040.1600000000001</v>
      </c>
      <c r="L34" s="155"/>
    </row>
    <row r="35" spans="1:12" ht="9.9" customHeight="1" x14ac:dyDescent="0.3">
      <c r="A35" s="207" t="s">
        <v>1055</v>
      </c>
      <c r="B35" s="69" t="s">
        <v>336</v>
      </c>
      <c r="C35" s="70"/>
      <c r="D35" s="70"/>
      <c r="E35" s="70"/>
      <c r="F35" s="70"/>
      <c r="G35" s="154" t="s">
        <v>1056</v>
      </c>
      <c r="H35" s="155">
        <v>0</v>
      </c>
      <c r="I35" s="155">
        <v>35.020000000000003</v>
      </c>
      <c r="J35" s="155">
        <v>35.020000000000003</v>
      </c>
      <c r="K35" s="155">
        <v>0</v>
      </c>
      <c r="L35" s="155"/>
    </row>
    <row r="36" spans="1:12" ht="9.9" customHeight="1" x14ac:dyDescent="0.3">
      <c r="A36" s="30" t="s">
        <v>336</v>
      </c>
      <c r="B36" s="69" t="s">
        <v>336</v>
      </c>
      <c r="C36" s="70"/>
      <c r="D36" s="70"/>
      <c r="E36" s="70"/>
      <c r="F36" s="70"/>
      <c r="G36" s="156" t="s">
        <v>336</v>
      </c>
      <c r="H36" s="157"/>
      <c r="I36" s="157"/>
      <c r="J36" s="157"/>
      <c r="K36" s="157"/>
      <c r="L36" s="157"/>
    </row>
    <row r="37" spans="1:12" ht="9.9" customHeight="1" x14ac:dyDescent="0.3">
      <c r="A37" s="206" t="s">
        <v>404</v>
      </c>
      <c r="B37" s="69" t="s">
        <v>336</v>
      </c>
      <c r="C37" s="70"/>
      <c r="D37" s="70"/>
      <c r="E37" s="151" t="s">
        <v>405</v>
      </c>
      <c r="F37" s="152"/>
      <c r="G37" s="152"/>
      <c r="H37" s="153">
        <v>9884.9500000000007</v>
      </c>
      <c r="I37" s="153">
        <v>0</v>
      </c>
      <c r="J37" s="153">
        <v>3268.38</v>
      </c>
      <c r="K37" s="153">
        <v>6616.57</v>
      </c>
      <c r="L37" s="153"/>
    </row>
    <row r="38" spans="1:12" ht="9.9" customHeight="1" x14ac:dyDescent="0.3">
      <c r="A38" s="206" t="s">
        <v>406</v>
      </c>
      <c r="B38" s="69" t="s">
        <v>336</v>
      </c>
      <c r="C38" s="70"/>
      <c r="D38" s="70"/>
      <c r="E38" s="70"/>
      <c r="F38" s="151" t="s">
        <v>405</v>
      </c>
      <c r="G38" s="152"/>
      <c r="H38" s="153">
        <v>9884.9500000000007</v>
      </c>
      <c r="I38" s="153">
        <v>0</v>
      </c>
      <c r="J38" s="153">
        <v>3268.38</v>
      </c>
      <c r="K38" s="153">
        <v>6616.57</v>
      </c>
      <c r="L38" s="153"/>
    </row>
    <row r="39" spans="1:12" ht="9.9" customHeight="1" x14ac:dyDescent="0.3">
      <c r="A39" s="207" t="s">
        <v>407</v>
      </c>
      <c r="B39" s="69" t="s">
        <v>336</v>
      </c>
      <c r="C39" s="70"/>
      <c r="D39" s="70"/>
      <c r="E39" s="70"/>
      <c r="F39" s="70"/>
      <c r="G39" s="154" t="s">
        <v>408</v>
      </c>
      <c r="H39" s="155">
        <v>9884.9500000000007</v>
      </c>
      <c r="I39" s="155">
        <v>0</v>
      </c>
      <c r="J39" s="155">
        <v>3268.38</v>
      </c>
      <c r="K39" s="155">
        <v>6616.57</v>
      </c>
      <c r="L39" s="155"/>
    </row>
    <row r="40" spans="1:12" ht="9.9" customHeight="1" x14ac:dyDescent="0.3">
      <c r="A40" s="30" t="s">
        <v>336</v>
      </c>
      <c r="B40" s="69" t="s">
        <v>336</v>
      </c>
      <c r="C40" s="70"/>
      <c r="D40" s="70"/>
      <c r="E40" s="70"/>
      <c r="F40" s="70"/>
      <c r="G40" s="156" t="s">
        <v>336</v>
      </c>
      <c r="H40" s="157"/>
      <c r="I40" s="157"/>
      <c r="J40" s="157"/>
      <c r="K40" s="157"/>
      <c r="L40" s="157"/>
    </row>
    <row r="41" spans="1:12" ht="9.9" customHeight="1" x14ac:dyDescent="0.3">
      <c r="A41" s="206" t="s">
        <v>409</v>
      </c>
      <c r="B41" s="68" t="s">
        <v>336</v>
      </c>
      <c r="C41" s="151" t="s">
        <v>410</v>
      </c>
      <c r="D41" s="152"/>
      <c r="E41" s="152"/>
      <c r="F41" s="152"/>
      <c r="G41" s="152"/>
      <c r="H41" s="153">
        <v>13555132.609999999</v>
      </c>
      <c r="I41" s="153">
        <v>1515.59</v>
      </c>
      <c r="J41" s="153">
        <v>165836.49</v>
      </c>
      <c r="K41" s="153">
        <v>13390811.710000001</v>
      </c>
      <c r="L41" s="153"/>
    </row>
    <row r="42" spans="1:12" ht="9.9" customHeight="1" x14ac:dyDescent="0.3">
      <c r="A42" s="206" t="s">
        <v>411</v>
      </c>
      <c r="B42" s="69" t="s">
        <v>336</v>
      </c>
      <c r="C42" s="70"/>
      <c r="D42" s="151" t="s">
        <v>412</v>
      </c>
      <c r="E42" s="152"/>
      <c r="F42" s="152"/>
      <c r="G42" s="152"/>
      <c r="H42" s="153">
        <v>27119.51</v>
      </c>
      <c r="I42" s="153">
        <v>135.59</v>
      </c>
      <c r="J42" s="153">
        <v>0</v>
      </c>
      <c r="K42" s="153">
        <v>27255.1</v>
      </c>
      <c r="L42" s="153"/>
    </row>
    <row r="43" spans="1:12" ht="9.9" customHeight="1" x14ac:dyDescent="0.3">
      <c r="A43" s="206" t="s">
        <v>413</v>
      </c>
      <c r="B43" s="69" t="s">
        <v>336</v>
      </c>
      <c r="C43" s="70"/>
      <c r="D43" s="70"/>
      <c r="E43" s="151" t="s">
        <v>414</v>
      </c>
      <c r="F43" s="152"/>
      <c r="G43" s="152"/>
      <c r="H43" s="153">
        <v>27119.51</v>
      </c>
      <c r="I43" s="153">
        <v>135.59</v>
      </c>
      <c r="J43" s="153">
        <v>0</v>
      </c>
      <c r="K43" s="153">
        <v>27255.1</v>
      </c>
      <c r="L43" s="153"/>
    </row>
    <row r="44" spans="1:12" ht="9.9" customHeight="1" x14ac:dyDescent="0.3">
      <c r="A44" s="206" t="s">
        <v>415</v>
      </c>
      <c r="B44" s="69" t="s">
        <v>336</v>
      </c>
      <c r="C44" s="70"/>
      <c r="D44" s="70"/>
      <c r="E44" s="70"/>
      <c r="F44" s="151" t="s">
        <v>414</v>
      </c>
      <c r="G44" s="152"/>
      <c r="H44" s="153">
        <v>27119.51</v>
      </c>
      <c r="I44" s="153">
        <v>135.59</v>
      </c>
      <c r="J44" s="153">
        <v>0</v>
      </c>
      <c r="K44" s="153">
        <v>27255.1</v>
      </c>
      <c r="L44" s="153"/>
    </row>
    <row r="45" spans="1:12" ht="9.9" customHeight="1" x14ac:dyDescent="0.3">
      <c r="A45" s="207" t="s">
        <v>416</v>
      </c>
      <c r="B45" s="69" t="s">
        <v>336</v>
      </c>
      <c r="C45" s="70"/>
      <c r="D45" s="70"/>
      <c r="E45" s="70"/>
      <c r="F45" s="70"/>
      <c r="G45" s="154" t="s">
        <v>417</v>
      </c>
      <c r="H45" s="155">
        <v>27119.51</v>
      </c>
      <c r="I45" s="155">
        <v>135.59</v>
      </c>
      <c r="J45" s="155">
        <v>0</v>
      </c>
      <c r="K45" s="155">
        <v>27255.1</v>
      </c>
      <c r="L45" s="155"/>
    </row>
    <row r="46" spans="1:12" ht="9.9" customHeight="1" x14ac:dyDescent="0.3">
      <c r="A46" s="30" t="s">
        <v>336</v>
      </c>
      <c r="B46" s="69" t="s">
        <v>336</v>
      </c>
      <c r="C46" s="70"/>
      <c r="D46" s="70"/>
      <c r="E46" s="70"/>
      <c r="F46" s="70"/>
      <c r="G46" s="156" t="s">
        <v>336</v>
      </c>
      <c r="H46" s="157"/>
      <c r="I46" s="157"/>
      <c r="J46" s="157"/>
      <c r="K46" s="157"/>
      <c r="L46" s="157"/>
    </row>
    <row r="47" spans="1:12" ht="9.9" customHeight="1" x14ac:dyDescent="0.3">
      <c r="A47" s="206" t="s">
        <v>418</v>
      </c>
      <c r="B47" s="69" t="s">
        <v>336</v>
      </c>
      <c r="C47" s="70"/>
      <c r="D47" s="151" t="s">
        <v>419</v>
      </c>
      <c r="E47" s="152"/>
      <c r="F47" s="152"/>
      <c r="G47" s="152"/>
      <c r="H47" s="153">
        <v>3873458.41</v>
      </c>
      <c r="I47" s="153">
        <v>1380</v>
      </c>
      <c r="J47" s="153">
        <v>165836.49</v>
      </c>
      <c r="K47" s="153">
        <v>3709001.92</v>
      </c>
      <c r="L47" s="153"/>
    </row>
    <row r="48" spans="1:12" ht="9.9" customHeight="1" x14ac:dyDescent="0.3">
      <c r="A48" s="206" t="s">
        <v>420</v>
      </c>
      <c r="B48" s="69" t="s">
        <v>336</v>
      </c>
      <c r="C48" s="70"/>
      <c r="D48" s="70"/>
      <c r="E48" s="151" t="s">
        <v>421</v>
      </c>
      <c r="F48" s="152"/>
      <c r="G48" s="152"/>
      <c r="H48" s="153">
        <v>29775737.91</v>
      </c>
      <c r="I48" s="153">
        <v>1380</v>
      </c>
      <c r="J48" s="153">
        <v>35.020000000000003</v>
      </c>
      <c r="K48" s="153">
        <v>29777082.890000001</v>
      </c>
      <c r="L48" s="153"/>
    </row>
    <row r="49" spans="1:12" ht="9.9" customHeight="1" x14ac:dyDescent="0.3">
      <c r="A49" s="206" t="s">
        <v>422</v>
      </c>
      <c r="B49" s="69" t="s">
        <v>336</v>
      </c>
      <c r="C49" s="70"/>
      <c r="D49" s="70"/>
      <c r="E49" s="70"/>
      <c r="F49" s="151" t="s">
        <v>421</v>
      </c>
      <c r="G49" s="152"/>
      <c r="H49" s="153">
        <v>29775737.91</v>
      </c>
      <c r="I49" s="153">
        <v>1380</v>
      </c>
      <c r="J49" s="153">
        <v>35.020000000000003</v>
      </c>
      <c r="K49" s="153">
        <v>29777082.890000001</v>
      </c>
      <c r="L49" s="153"/>
    </row>
    <row r="50" spans="1:12" ht="9.9" customHeight="1" x14ac:dyDescent="0.3">
      <c r="A50" s="207" t="s">
        <v>423</v>
      </c>
      <c r="B50" s="69" t="s">
        <v>336</v>
      </c>
      <c r="C50" s="70"/>
      <c r="D50" s="70"/>
      <c r="E50" s="70"/>
      <c r="F50" s="70"/>
      <c r="G50" s="154" t="s">
        <v>424</v>
      </c>
      <c r="H50" s="155">
        <v>759111.34</v>
      </c>
      <c r="I50" s="155">
        <v>0</v>
      </c>
      <c r="J50" s="155">
        <v>0</v>
      </c>
      <c r="K50" s="155">
        <v>759111.34</v>
      </c>
      <c r="L50" s="155"/>
    </row>
    <row r="51" spans="1:12" ht="9.9" customHeight="1" x14ac:dyDescent="0.3">
      <c r="A51" s="207" t="s">
        <v>425</v>
      </c>
      <c r="B51" s="69" t="s">
        <v>336</v>
      </c>
      <c r="C51" s="70"/>
      <c r="D51" s="70"/>
      <c r="E51" s="70"/>
      <c r="F51" s="70"/>
      <c r="G51" s="154" t="s">
        <v>426</v>
      </c>
      <c r="H51" s="155">
        <v>350327.15</v>
      </c>
      <c r="I51" s="155">
        <v>0</v>
      </c>
      <c r="J51" s="155">
        <v>0</v>
      </c>
      <c r="K51" s="155">
        <v>350327.15</v>
      </c>
      <c r="L51" s="155"/>
    </row>
    <row r="52" spans="1:12" ht="9.9" customHeight="1" x14ac:dyDescent="0.3">
      <c r="A52" s="207" t="s">
        <v>427</v>
      </c>
      <c r="B52" s="69" t="s">
        <v>336</v>
      </c>
      <c r="C52" s="70"/>
      <c r="D52" s="70"/>
      <c r="E52" s="70"/>
      <c r="F52" s="70"/>
      <c r="G52" s="154" t="s">
        <v>428</v>
      </c>
      <c r="H52" s="155">
        <v>1108963.1499999999</v>
      </c>
      <c r="I52" s="155">
        <v>0</v>
      </c>
      <c r="J52" s="155">
        <v>0</v>
      </c>
      <c r="K52" s="155">
        <v>1108963.1499999999</v>
      </c>
      <c r="L52" s="155"/>
    </row>
    <row r="53" spans="1:12" ht="9.9" customHeight="1" x14ac:dyDescent="0.3">
      <c r="A53" s="207" t="s">
        <v>429</v>
      </c>
      <c r="B53" s="69" t="s">
        <v>336</v>
      </c>
      <c r="C53" s="70"/>
      <c r="D53" s="70"/>
      <c r="E53" s="70"/>
      <c r="F53" s="70"/>
      <c r="G53" s="154" t="s">
        <v>430</v>
      </c>
      <c r="H53" s="155">
        <v>867000.34</v>
      </c>
      <c r="I53" s="155">
        <v>690</v>
      </c>
      <c r="J53" s="155">
        <v>35.020000000000003</v>
      </c>
      <c r="K53" s="155">
        <v>867655.32</v>
      </c>
      <c r="L53" s="155"/>
    </row>
    <row r="54" spans="1:12" ht="9.9" customHeight="1" x14ac:dyDescent="0.3">
      <c r="A54" s="207" t="s">
        <v>431</v>
      </c>
      <c r="B54" s="69" t="s">
        <v>336</v>
      </c>
      <c r="C54" s="70"/>
      <c r="D54" s="70"/>
      <c r="E54" s="70"/>
      <c r="F54" s="70"/>
      <c r="G54" s="154" t="s">
        <v>432</v>
      </c>
      <c r="H54" s="155">
        <v>1266070.58</v>
      </c>
      <c r="I54" s="155">
        <v>0</v>
      </c>
      <c r="J54" s="155">
        <v>0</v>
      </c>
      <c r="K54" s="155">
        <v>1266070.58</v>
      </c>
      <c r="L54" s="155"/>
    </row>
    <row r="55" spans="1:12" ht="9.9" customHeight="1" x14ac:dyDescent="0.3">
      <c r="A55" s="207" t="s">
        <v>433</v>
      </c>
      <c r="B55" s="69" t="s">
        <v>336</v>
      </c>
      <c r="C55" s="70"/>
      <c r="D55" s="70"/>
      <c r="E55" s="70"/>
      <c r="F55" s="70"/>
      <c r="G55" s="154" t="s">
        <v>434</v>
      </c>
      <c r="H55" s="155">
        <v>601566.87</v>
      </c>
      <c r="I55" s="155">
        <v>0</v>
      </c>
      <c r="J55" s="155">
        <v>0</v>
      </c>
      <c r="K55" s="155">
        <v>601566.87</v>
      </c>
      <c r="L55" s="155"/>
    </row>
    <row r="56" spans="1:12" ht="9.9" customHeight="1" x14ac:dyDescent="0.3">
      <c r="A56" s="207" t="s">
        <v>435</v>
      </c>
      <c r="B56" s="69" t="s">
        <v>336</v>
      </c>
      <c r="C56" s="70"/>
      <c r="D56" s="70"/>
      <c r="E56" s="70"/>
      <c r="F56" s="70"/>
      <c r="G56" s="154" t="s">
        <v>436</v>
      </c>
      <c r="H56" s="155">
        <v>1872231.87</v>
      </c>
      <c r="I56" s="155">
        <v>0</v>
      </c>
      <c r="J56" s="155">
        <v>0</v>
      </c>
      <c r="K56" s="155">
        <v>1872231.87</v>
      </c>
      <c r="L56" s="155"/>
    </row>
    <row r="57" spans="1:12" ht="9.9" customHeight="1" x14ac:dyDescent="0.3">
      <c r="A57" s="207" t="s">
        <v>437</v>
      </c>
      <c r="B57" s="69" t="s">
        <v>336</v>
      </c>
      <c r="C57" s="70"/>
      <c r="D57" s="70"/>
      <c r="E57" s="70"/>
      <c r="F57" s="70"/>
      <c r="G57" s="154" t="s">
        <v>438</v>
      </c>
      <c r="H57" s="155">
        <v>76973.740000000005</v>
      </c>
      <c r="I57" s="155">
        <v>0</v>
      </c>
      <c r="J57" s="155">
        <v>0</v>
      </c>
      <c r="K57" s="155">
        <v>76973.740000000005</v>
      </c>
      <c r="L57" s="155"/>
    </row>
    <row r="58" spans="1:12" ht="9.9" customHeight="1" x14ac:dyDescent="0.3">
      <c r="A58" s="207" t="s">
        <v>439</v>
      </c>
      <c r="B58" s="69" t="s">
        <v>336</v>
      </c>
      <c r="C58" s="70"/>
      <c r="D58" s="70"/>
      <c r="E58" s="70"/>
      <c r="F58" s="70"/>
      <c r="G58" s="154" t="s">
        <v>440</v>
      </c>
      <c r="H58" s="155">
        <v>48104.38</v>
      </c>
      <c r="I58" s="155">
        <v>0</v>
      </c>
      <c r="J58" s="155">
        <v>0</v>
      </c>
      <c r="K58" s="155">
        <v>48104.38</v>
      </c>
      <c r="L58" s="155"/>
    </row>
    <row r="59" spans="1:12" ht="9.9" customHeight="1" x14ac:dyDescent="0.3">
      <c r="A59" s="207" t="s">
        <v>441</v>
      </c>
      <c r="B59" s="69" t="s">
        <v>336</v>
      </c>
      <c r="C59" s="70"/>
      <c r="D59" s="70"/>
      <c r="E59" s="70"/>
      <c r="F59" s="70"/>
      <c r="G59" s="154" t="s">
        <v>442</v>
      </c>
      <c r="H59" s="155">
        <v>555431.16</v>
      </c>
      <c r="I59" s="155">
        <v>0</v>
      </c>
      <c r="J59" s="155">
        <v>0</v>
      </c>
      <c r="K59" s="155">
        <v>555431.16</v>
      </c>
      <c r="L59" s="155"/>
    </row>
    <row r="60" spans="1:12" ht="9.9" customHeight="1" x14ac:dyDescent="0.3">
      <c r="A60" s="207" t="s">
        <v>443</v>
      </c>
      <c r="B60" s="69" t="s">
        <v>336</v>
      </c>
      <c r="C60" s="70"/>
      <c r="D60" s="70"/>
      <c r="E60" s="70"/>
      <c r="F60" s="70"/>
      <c r="G60" s="154" t="s">
        <v>444</v>
      </c>
      <c r="H60" s="155">
        <v>120178.97</v>
      </c>
      <c r="I60" s="155">
        <v>0</v>
      </c>
      <c r="J60" s="155">
        <v>0</v>
      </c>
      <c r="K60" s="155">
        <v>120178.97</v>
      </c>
      <c r="L60" s="155"/>
    </row>
    <row r="61" spans="1:12" ht="9.9" customHeight="1" x14ac:dyDescent="0.3">
      <c r="A61" s="207" t="s">
        <v>445</v>
      </c>
      <c r="B61" s="69" t="s">
        <v>336</v>
      </c>
      <c r="C61" s="70"/>
      <c r="D61" s="70"/>
      <c r="E61" s="70"/>
      <c r="F61" s="70"/>
      <c r="G61" s="154" t="s">
        <v>446</v>
      </c>
      <c r="H61" s="155">
        <v>31828.44</v>
      </c>
      <c r="I61" s="155">
        <v>0</v>
      </c>
      <c r="J61" s="155">
        <v>0</v>
      </c>
      <c r="K61" s="155">
        <v>31828.44</v>
      </c>
      <c r="L61" s="155"/>
    </row>
    <row r="62" spans="1:12" ht="9.9" customHeight="1" x14ac:dyDescent="0.3">
      <c r="A62" s="207" t="s">
        <v>447</v>
      </c>
      <c r="B62" s="69" t="s">
        <v>336</v>
      </c>
      <c r="C62" s="70"/>
      <c r="D62" s="70"/>
      <c r="E62" s="70"/>
      <c r="F62" s="70"/>
      <c r="G62" s="154" t="s">
        <v>448</v>
      </c>
      <c r="H62" s="155">
        <v>525406.35</v>
      </c>
      <c r="I62" s="155">
        <v>0</v>
      </c>
      <c r="J62" s="155">
        <v>0</v>
      </c>
      <c r="K62" s="155">
        <v>525406.35</v>
      </c>
      <c r="L62" s="155"/>
    </row>
    <row r="63" spans="1:12" ht="9.9" customHeight="1" x14ac:dyDescent="0.3">
      <c r="A63" s="207" t="s">
        <v>449</v>
      </c>
      <c r="B63" s="69" t="s">
        <v>336</v>
      </c>
      <c r="C63" s="70"/>
      <c r="D63" s="70"/>
      <c r="E63" s="70"/>
      <c r="F63" s="70"/>
      <c r="G63" s="154" t="s">
        <v>450</v>
      </c>
      <c r="H63" s="155">
        <v>9021.5</v>
      </c>
      <c r="I63" s="155">
        <v>0</v>
      </c>
      <c r="J63" s="155">
        <v>0</v>
      </c>
      <c r="K63" s="155">
        <v>9021.5</v>
      </c>
      <c r="L63" s="155"/>
    </row>
    <row r="64" spans="1:12" ht="9.9" customHeight="1" x14ac:dyDescent="0.3">
      <c r="A64" s="207" t="s">
        <v>451</v>
      </c>
      <c r="B64" s="69" t="s">
        <v>336</v>
      </c>
      <c r="C64" s="70"/>
      <c r="D64" s="70"/>
      <c r="E64" s="70"/>
      <c r="F64" s="70"/>
      <c r="G64" s="154" t="s">
        <v>452</v>
      </c>
      <c r="H64" s="155">
        <v>2345610.4500000002</v>
      </c>
      <c r="I64" s="155">
        <v>0</v>
      </c>
      <c r="J64" s="155">
        <v>0</v>
      </c>
      <c r="K64" s="155">
        <v>2345610.4500000002</v>
      </c>
      <c r="L64" s="155"/>
    </row>
    <row r="65" spans="1:12" ht="9.9" customHeight="1" x14ac:dyDescent="0.3">
      <c r="A65" s="207" t="s">
        <v>453</v>
      </c>
      <c r="B65" s="69" t="s">
        <v>336</v>
      </c>
      <c r="C65" s="70"/>
      <c r="D65" s="70"/>
      <c r="E65" s="70"/>
      <c r="F65" s="70"/>
      <c r="G65" s="154" t="s">
        <v>454</v>
      </c>
      <c r="H65" s="155">
        <v>5212125.3499999996</v>
      </c>
      <c r="I65" s="155">
        <v>0</v>
      </c>
      <c r="J65" s="155">
        <v>0</v>
      </c>
      <c r="K65" s="155">
        <v>5212125.3499999996</v>
      </c>
      <c r="L65" s="155"/>
    </row>
    <row r="66" spans="1:12" ht="9.9" customHeight="1" x14ac:dyDescent="0.3">
      <c r="A66" s="207" t="s">
        <v>455</v>
      </c>
      <c r="B66" s="69" t="s">
        <v>336</v>
      </c>
      <c r="C66" s="70"/>
      <c r="D66" s="70"/>
      <c r="E66" s="70"/>
      <c r="F66" s="70"/>
      <c r="G66" s="154" t="s">
        <v>456</v>
      </c>
      <c r="H66" s="155">
        <v>1212299.67</v>
      </c>
      <c r="I66" s="155">
        <v>0</v>
      </c>
      <c r="J66" s="155">
        <v>0</v>
      </c>
      <c r="K66" s="155">
        <v>1212299.67</v>
      </c>
      <c r="L66" s="155"/>
    </row>
    <row r="67" spans="1:12" ht="9.9" customHeight="1" x14ac:dyDescent="0.3">
      <c r="A67" s="207" t="s">
        <v>457</v>
      </c>
      <c r="B67" s="69" t="s">
        <v>336</v>
      </c>
      <c r="C67" s="70"/>
      <c r="D67" s="70"/>
      <c r="E67" s="70"/>
      <c r="F67" s="70"/>
      <c r="G67" s="154" t="s">
        <v>458</v>
      </c>
      <c r="H67" s="155">
        <v>5297950.66</v>
      </c>
      <c r="I67" s="155">
        <v>0</v>
      </c>
      <c r="J67" s="155">
        <v>0</v>
      </c>
      <c r="K67" s="155">
        <v>5297950.66</v>
      </c>
      <c r="L67" s="155"/>
    </row>
    <row r="68" spans="1:12" ht="9.9" customHeight="1" x14ac:dyDescent="0.3">
      <c r="A68" s="207" t="s">
        <v>459</v>
      </c>
      <c r="B68" s="158" t="s">
        <v>336</v>
      </c>
      <c r="C68" s="159"/>
      <c r="D68" s="159"/>
      <c r="E68" s="159"/>
      <c r="F68" s="159"/>
      <c r="G68" s="160" t="s">
        <v>460</v>
      </c>
      <c r="H68" s="161">
        <v>263138.71999999997</v>
      </c>
      <c r="I68" s="161">
        <v>0</v>
      </c>
      <c r="J68" s="161">
        <v>0</v>
      </c>
      <c r="K68" s="161">
        <v>263138.71999999997</v>
      </c>
      <c r="L68" s="161"/>
    </row>
    <row r="69" spans="1:12" ht="18.899999999999999" customHeight="1" x14ac:dyDescent="0.3">
      <c r="A69" s="207" t="s">
        <v>461</v>
      </c>
      <c r="B69" s="272" t="s">
        <v>336</v>
      </c>
      <c r="C69" s="273"/>
      <c r="D69" s="273"/>
      <c r="E69" s="273"/>
      <c r="F69" s="273"/>
      <c r="G69" s="274" t="s">
        <v>462</v>
      </c>
      <c r="H69" s="275">
        <v>2277549.5499999998</v>
      </c>
      <c r="I69" s="275">
        <v>690</v>
      </c>
      <c r="J69" s="275">
        <v>0</v>
      </c>
      <c r="K69" s="275">
        <v>2278239.5499999998</v>
      </c>
      <c r="L69" s="275"/>
    </row>
    <row r="70" spans="1:12" ht="9.9" customHeight="1" x14ac:dyDescent="0.3">
      <c r="A70" s="207" t="s">
        <v>463</v>
      </c>
      <c r="B70" s="69" t="s">
        <v>336</v>
      </c>
      <c r="C70" s="70"/>
      <c r="D70" s="70"/>
      <c r="E70" s="70"/>
      <c r="F70" s="70"/>
      <c r="G70" s="154" t="s">
        <v>464</v>
      </c>
      <c r="H70" s="155">
        <v>3832172.58</v>
      </c>
      <c r="I70" s="155">
        <v>0</v>
      </c>
      <c r="J70" s="155">
        <v>0</v>
      </c>
      <c r="K70" s="155">
        <v>3832172.58</v>
      </c>
      <c r="L70" s="155"/>
    </row>
    <row r="71" spans="1:12" ht="9.9" customHeight="1" x14ac:dyDescent="0.3">
      <c r="A71" s="207" t="s">
        <v>465</v>
      </c>
      <c r="B71" s="69" t="s">
        <v>336</v>
      </c>
      <c r="C71" s="70"/>
      <c r="D71" s="70"/>
      <c r="E71" s="70"/>
      <c r="F71" s="70"/>
      <c r="G71" s="154" t="s">
        <v>466</v>
      </c>
      <c r="H71" s="155">
        <v>174389.91</v>
      </c>
      <c r="I71" s="155">
        <v>0</v>
      </c>
      <c r="J71" s="155">
        <v>0</v>
      </c>
      <c r="K71" s="155">
        <v>174389.91</v>
      </c>
      <c r="L71" s="155"/>
    </row>
    <row r="72" spans="1:12" ht="9.9" customHeight="1" x14ac:dyDescent="0.3">
      <c r="A72" s="207" t="s">
        <v>467</v>
      </c>
      <c r="B72" s="69" t="s">
        <v>336</v>
      </c>
      <c r="C72" s="70"/>
      <c r="D72" s="70"/>
      <c r="E72" s="70"/>
      <c r="F72" s="70"/>
      <c r="G72" s="154" t="s">
        <v>468</v>
      </c>
      <c r="H72" s="155">
        <v>175563.74</v>
      </c>
      <c r="I72" s="155">
        <v>0</v>
      </c>
      <c r="J72" s="155">
        <v>0</v>
      </c>
      <c r="K72" s="155">
        <v>175563.74</v>
      </c>
      <c r="L72" s="155"/>
    </row>
    <row r="73" spans="1:12" ht="9.9" customHeight="1" x14ac:dyDescent="0.3">
      <c r="A73" s="207" t="s">
        <v>469</v>
      </c>
      <c r="B73" s="69" t="s">
        <v>336</v>
      </c>
      <c r="C73" s="70"/>
      <c r="D73" s="70"/>
      <c r="E73" s="70"/>
      <c r="F73" s="70"/>
      <c r="G73" s="154" t="s">
        <v>470</v>
      </c>
      <c r="H73" s="155">
        <v>69645.5</v>
      </c>
      <c r="I73" s="155">
        <v>0</v>
      </c>
      <c r="J73" s="155">
        <v>0</v>
      </c>
      <c r="K73" s="155">
        <v>69645.5</v>
      </c>
      <c r="L73" s="155"/>
    </row>
    <row r="74" spans="1:12" ht="9.9" customHeight="1" x14ac:dyDescent="0.3">
      <c r="A74" s="207" t="s">
        <v>471</v>
      </c>
      <c r="B74" s="69" t="s">
        <v>336</v>
      </c>
      <c r="C74" s="70"/>
      <c r="D74" s="70"/>
      <c r="E74" s="70"/>
      <c r="F74" s="70"/>
      <c r="G74" s="154" t="s">
        <v>472</v>
      </c>
      <c r="H74" s="155">
        <v>363075.94</v>
      </c>
      <c r="I74" s="155">
        <v>0</v>
      </c>
      <c r="J74" s="155">
        <v>0</v>
      </c>
      <c r="K74" s="155">
        <v>363075.94</v>
      </c>
      <c r="L74" s="155"/>
    </row>
    <row r="75" spans="1:12" ht="9.9" customHeight="1" x14ac:dyDescent="0.3">
      <c r="A75" s="207" t="s">
        <v>473</v>
      </c>
      <c r="B75" s="69" t="s">
        <v>336</v>
      </c>
      <c r="C75" s="70"/>
      <c r="D75" s="70"/>
      <c r="E75" s="70"/>
      <c r="F75" s="70"/>
      <c r="G75" s="154" t="s">
        <v>474</v>
      </c>
      <c r="H75" s="155">
        <v>360000</v>
      </c>
      <c r="I75" s="155">
        <v>0</v>
      </c>
      <c r="J75" s="155">
        <v>0</v>
      </c>
      <c r="K75" s="155">
        <v>360000</v>
      </c>
      <c r="L75" s="155"/>
    </row>
    <row r="76" spans="1:12" ht="9.9" customHeight="1" x14ac:dyDescent="0.3">
      <c r="A76" s="30" t="s">
        <v>336</v>
      </c>
      <c r="B76" s="69" t="s">
        <v>336</v>
      </c>
      <c r="C76" s="70"/>
      <c r="D76" s="70"/>
      <c r="E76" s="70"/>
      <c r="F76" s="70"/>
      <c r="G76" s="156" t="s">
        <v>336</v>
      </c>
      <c r="H76" s="157"/>
      <c r="I76" s="157"/>
      <c r="J76" s="157"/>
      <c r="K76" s="157"/>
      <c r="L76" s="157"/>
    </row>
    <row r="77" spans="1:12" ht="9.9" customHeight="1" x14ac:dyDescent="0.3">
      <c r="A77" s="206" t="s">
        <v>475</v>
      </c>
      <c r="B77" s="69" t="s">
        <v>336</v>
      </c>
      <c r="C77" s="70"/>
      <c r="D77" s="70"/>
      <c r="E77" s="151" t="s">
        <v>476</v>
      </c>
      <c r="F77" s="152"/>
      <c r="G77" s="152"/>
      <c r="H77" s="153">
        <v>-25990881.109999999</v>
      </c>
      <c r="I77" s="153">
        <v>0</v>
      </c>
      <c r="J77" s="153">
        <v>165459.34</v>
      </c>
      <c r="K77" s="153">
        <v>-26156340.449999999</v>
      </c>
      <c r="L77" s="153"/>
    </row>
    <row r="78" spans="1:12" ht="9.9" customHeight="1" x14ac:dyDescent="0.3">
      <c r="A78" s="206" t="s">
        <v>477</v>
      </c>
      <c r="B78" s="69" t="s">
        <v>336</v>
      </c>
      <c r="C78" s="70"/>
      <c r="D78" s="70"/>
      <c r="E78" s="70"/>
      <c r="F78" s="151" t="s">
        <v>476</v>
      </c>
      <c r="G78" s="152"/>
      <c r="H78" s="153">
        <v>-25990881.109999999</v>
      </c>
      <c r="I78" s="153">
        <v>0</v>
      </c>
      <c r="J78" s="153">
        <v>165459.34</v>
      </c>
      <c r="K78" s="153">
        <v>-26156340.449999999</v>
      </c>
      <c r="L78" s="153"/>
    </row>
    <row r="79" spans="1:12" ht="9.9" customHeight="1" x14ac:dyDescent="0.3">
      <c r="A79" s="207" t="s">
        <v>478</v>
      </c>
      <c r="B79" s="69" t="s">
        <v>336</v>
      </c>
      <c r="C79" s="70"/>
      <c r="D79" s="70"/>
      <c r="E79" s="70"/>
      <c r="F79" s="70"/>
      <c r="G79" s="154" t="s">
        <v>479</v>
      </c>
      <c r="H79" s="155">
        <v>-1108963.1499999999</v>
      </c>
      <c r="I79" s="155">
        <v>0</v>
      </c>
      <c r="J79" s="155">
        <v>0</v>
      </c>
      <c r="K79" s="155">
        <v>-1108963.1499999999</v>
      </c>
      <c r="L79" s="155"/>
    </row>
    <row r="80" spans="1:12" ht="9.9" customHeight="1" x14ac:dyDescent="0.3">
      <c r="A80" s="207" t="s">
        <v>480</v>
      </c>
      <c r="B80" s="69" t="s">
        <v>336</v>
      </c>
      <c r="C80" s="70"/>
      <c r="D80" s="70"/>
      <c r="E80" s="70"/>
      <c r="F80" s="70"/>
      <c r="G80" s="154" t="s">
        <v>481</v>
      </c>
      <c r="H80" s="155">
        <v>-833042.22</v>
      </c>
      <c r="I80" s="155">
        <v>0</v>
      </c>
      <c r="J80" s="155">
        <v>13926.64</v>
      </c>
      <c r="K80" s="155">
        <v>-846968.86</v>
      </c>
      <c r="L80" s="155"/>
    </row>
    <row r="81" spans="1:12" ht="9.9" customHeight="1" x14ac:dyDescent="0.3">
      <c r="A81" s="207" t="s">
        <v>482</v>
      </c>
      <c r="B81" s="69" t="s">
        <v>336</v>
      </c>
      <c r="C81" s="70"/>
      <c r="D81" s="70"/>
      <c r="E81" s="70"/>
      <c r="F81" s="70"/>
      <c r="G81" s="154" t="s">
        <v>483</v>
      </c>
      <c r="H81" s="155">
        <v>-756777.84</v>
      </c>
      <c r="I81" s="155">
        <v>0</v>
      </c>
      <c r="J81" s="155">
        <v>2277.87</v>
      </c>
      <c r="K81" s="155">
        <v>-759055.71</v>
      </c>
      <c r="L81" s="155"/>
    </row>
    <row r="82" spans="1:12" ht="9.9" customHeight="1" x14ac:dyDescent="0.3">
      <c r="A82" s="207" t="s">
        <v>484</v>
      </c>
      <c r="B82" s="69" t="s">
        <v>336</v>
      </c>
      <c r="C82" s="70"/>
      <c r="D82" s="70"/>
      <c r="E82" s="70"/>
      <c r="F82" s="70"/>
      <c r="G82" s="154" t="s">
        <v>485</v>
      </c>
      <c r="H82" s="155">
        <v>-757858.28</v>
      </c>
      <c r="I82" s="155">
        <v>0</v>
      </c>
      <c r="J82" s="155">
        <v>58.19</v>
      </c>
      <c r="K82" s="155">
        <v>-757916.47</v>
      </c>
      <c r="L82" s="155"/>
    </row>
    <row r="83" spans="1:12" ht="9.9" customHeight="1" x14ac:dyDescent="0.3">
      <c r="A83" s="207" t="s">
        <v>486</v>
      </c>
      <c r="B83" s="69" t="s">
        <v>336</v>
      </c>
      <c r="C83" s="70"/>
      <c r="D83" s="70"/>
      <c r="E83" s="70"/>
      <c r="F83" s="70"/>
      <c r="G83" s="154" t="s">
        <v>487</v>
      </c>
      <c r="H83" s="155">
        <v>-1867251.87</v>
      </c>
      <c r="I83" s="155">
        <v>0</v>
      </c>
      <c r="J83" s="155">
        <v>0</v>
      </c>
      <c r="K83" s="155">
        <v>-1867251.87</v>
      </c>
      <c r="L83" s="155"/>
    </row>
    <row r="84" spans="1:12" ht="9.9" customHeight="1" x14ac:dyDescent="0.3">
      <c r="A84" s="207" t="s">
        <v>488</v>
      </c>
      <c r="B84" s="69" t="s">
        <v>336</v>
      </c>
      <c r="C84" s="70"/>
      <c r="D84" s="70"/>
      <c r="E84" s="70"/>
      <c r="F84" s="70"/>
      <c r="G84" s="154" t="s">
        <v>489</v>
      </c>
      <c r="H84" s="155">
        <v>-49099.63</v>
      </c>
      <c r="I84" s="155">
        <v>0</v>
      </c>
      <c r="J84" s="155">
        <v>632.66</v>
      </c>
      <c r="K84" s="155">
        <v>-49732.29</v>
      </c>
      <c r="L84" s="155"/>
    </row>
    <row r="85" spans="1:12" ht="9.9" customHeight="1" x14ac:dyDescent="0.3">
      <c r="A85" s="207" t="s">
        <v>490</v>
      </c>
      <c r="B85" s="69" t="s">
        <v>336</v>
      </c>
      <c r="C85" s="70"/>
      <c r="D85" s="70"/>
      <c r="E85" s="70"/>
      <c r="F85" s="70"/>
      <c r="G85" s="154" t="s">
        <v>491</v>
      </c>
      <c r="H85" s="155">
        <v>-349671.48</v>
      </c>
      <c r="I85" s="155">
        <v>0</v>
      </c>
      <c r="J85" s="155">
        <v>49.3</v>
      </c>
      <c r="K85" s="155">
        <v>-349720.78</v>
      </c>
      <c r="L85" s="155"/>
    </row>
    <row r="86" spans="1:12" ht="9.9" customHeight="1" x14ac:dyDescent="0.3">
      <c r="A86" s="207" t="s">
        <v>492</v>
      </c>
      <c r="B86" s="69" t="s">
        <v>336</v>
      </c>
      <c r="C86" s="70"/>
      <c r="D86" s="70"/>
      <c r="E86" s="70"/>
      <c r="F86" s="70"/>
      <c r="G86" s="154" t="s">
        <v>493</v>
      </c>
      <c r="H86" s="155">
        <v>-47957.64</v>
      </c>
      <c r="I86" s="155">
        <v>0</v>
      </c>
      <c r="J86" s="155">
        <v>16.93</v>
      </c>
      <c r="K86" s="155">
        <v>-47974.57</v>
      </c>
      <c r="L86" s="155"/>
    </row>
    <row r="87" spans="1:12" ht="9.9" customHeight="1" x14ac:dyDescent="0.3">
      <c r="A87" s="207" t="s">
        <v>494</v>
      </c>
      <c r="B87" s="69" t="s">
        <v>336</v>
      </c>
      <c r="C87" s="70"/>
      <c r="D87" s="70"/>
      <c r="E87" s="70"/>
      <c r="F87" s="70"/>
      <c r="G87" s="154" t="s">
        <v>495</v>
      </c>
      <c r="H87" s="155">
        <v>-601566.87</v>
      </c>
      <c r="I87" s="155">
        <v>0</v>
      </c>
      <c r="J87" s="155">
        <v>0</v>
      </c>
      <c r="K87" s="155">
        <v>-601566.87</v>
      </c>
      <c r="L87" s="155"/>
    </row>
    <row r="88" spans="1:12" ht="9.9" customHeight="1" x14ac:dyDescent="0.3">
      <c r="A88" s="207" t="s">
        <v>496</v>
      </c>
      <c r="B88" s="69" t="s">
        <v>336</v>
      </c>
      <c r="C88" s="70"/>
      <c r="D88" s="70"/>
      <c r="E88" s="70"/>
      <c r="F88" s="70"/>
      <c r="G88" s="154" t="s">
        <v>497</v>
      </c>
      <c r="H88" s="155">
        <v>-531211.47</v>
      </c>
      <c r="I88" s="155">
        <v>0</v>
      </c>
      <c r="J88" s="155">
        <v>451.59</v>
      </c>
      <c r="K88" s="155">
        <v>-531663.06000000006</v>
      </c>
      <c r="L88" s="155"/>
    </row>
    <row r="89" spans="1:12" ht="9.9" customHeight="1" x14ac:dyDescent="0.3">
      <c r="A89" s="207" t="s">
        <v>498</v>
      </c>
      <c r="B89" s="69" t="s">
        <v>336</v>
      </c>
      <c r="C89" s="70"/>
      <c r="D89" s="70"/>
      <c r="E89" s="70"/>
      <c r="F89" s="70"/>
      <c r="G89" s="154" t="s">
        <v>499</v>
      </c>
      <c r="H89" s="155">
        <v>-120178.97</v>
      </c>
      <c r="I89" s="155">
        <v>0</v>
      </c>
      <c r="J89" s="155">
        <v>0</v>
      </c>
      <c r="K89" s="155">
        <v>-120178.97</v>
      </c>
      <c r="L89" s="155"/>
    </row>
    <row r="90" spans="1:12" ht="9.9" customHeight="1" x14ac:dyDescent="0.3">
      <c r="A90" s="207" t="s">
        <v>500</v>
      </c>
      <c r="B90" s="69" t="s">
        <v>336</v>
      </c>
      <c r="C90" s="70"/>
      <c r="D90" s="70"/>
      <c r="E90" s="70"/>
      <c r="F90" s="70"/>
      <c r="G90" s="154" t="s">
        <v>501</v>
      </c>
      <c r="H90" s="155">
        <v>-31828.44</v>
      </c>
      <c r="I90" s="155">
        <v>0</v>
      </c>
      <c r="J90" s="155">
        <v>0</v>
      </c>
      <c r="K90" s="155">
        <v>-31828.44</v>
      </c>
      <c r="L90" s="155"/>
    </row>
    <row r="91" spans="1:12" ht="9.9" customHeight="1" x14ac:dyDescent="0.3">
      <c r="A91" s="207" t="s">
        <v>502</v>
      </c>
      <c r="B91" s="69" t="s">
        <v>336</v>
      </c>
      <c r="C91" s="70"/>
      <c r="D91" s="70"/>
      <c r="E91" s="70"/>
      <c r="F91" s="70"/>
      <c r="G91" s="154" t="s">
        <v>503</v>
      </c>
      <c r="H91" s="155">
        <v>-525406.35</v>
      </c>
      <c r="I91" s="155">
        <v>0</v>
      </c>
      <c r="J91" s="155">
        <v>0</v>
      </c>
      <c r="K91" s="155">
        <v>-525406.35</v>
      </c>
      <c r="L91" s="155"/>
    </row>
    <row r="92" spans="1:12" ht="9.9" customHeight="1" x14ac:dyDescent="0.3">
      <c r="A92" s="207" t="s">
        <v>504</v>
      </c>
      <c r="B92" s="69" t="s">
        <v>336</v>
      </c>
      <c r="C92" s="70"/>
      <c r="D92" s="70"/>
      <c r="E92" s="70"/>
      <c r="F92" s="70"/>
      <c r="G92" s="154" t="s">
        <v>505</v>
      </c>
      <c r="H92" s="155">
        <v>-9021.5</v>
      </c>
      <c r="I92" s="155">
        <v>0</v>
      </c>
      <c r="J92" s="155">
        <v>0</v>
      </c>
      <c r="K92" s="155">
        <v>-9021.5</v>
      </c>
      <c r="L92" s="155"/>
    </row>
    <row r="93" spans="1:12" ht="9.9" customHeight="1" x14ac:dyDescent="0.3">
      <c r="A93" s="207" t="s">
        <v>506</v>
      </c>
      <c r="B93" s="69" t="s">
        <v>336</v>
      </c>
      <c r="C93" s="70"/>
      <c r="D93" s="70"/>
      <c r="E93" s="70"/>
      <c r="F93" s="70"/>
      <c r="G93" s="154" t="s">
        <v>507</v>
      </c>
      <c r="H93" s="155">
        <v>-2279452.5299999998</v>
      </c>
      <c r="I93" s="155">
        <v>0</v>
      </c>
      <c r="J93" s="155">
        <v>16150.36</v>
      </c>
      <c r="K93" s="155">
        <v>-2295602.89</v>
      </c>
      <c r="L93" s="155"/>
    </row>
    <row r="94" spans="1:12" ht="9.9" customHeight="1" x14ac:dyDescent="0.3">
      <c r="A94" s="207" t="s">
        <v>508</v>
      </c>
      <c r="B94" s="69" t="s">
        <v>336</v>
      </c>
      <c r="C94" s="70"/>
      <c r="D94" s="70"/>
      <c r="E94" s="70"/>
      <c r="F94" s="70"/>
      <c r="G94" s="154" t="s">
        <v>509</v>
      </c>
      <c r="H94" s="155">
        <v>-4879765.03</v>
      </c>
      <c r="I94" s="155">
        <v>0</v>
      </c>
      <c r="J94" s="155">
        <v>27515.84</v>
      </c>
      <c r="K94" s="155">
        <v>-4907280.87</v>
      </c>
      <c r="L94" s="155"/>
    </row>
    <row r="95" spans="1:12" ht="9.9" customHeight="1" x14ac:dyDescent="0.3">
      <c r="A95" s="207" t="s">
        <v>510</v>
      </c>
      <c r="B95" s="69" t="s">
        <v>336</v>
      </c>
      <c r="C95" s="70"/>
      <c r="D95" s="70"/>
      <c r="E95" s="70"/>
      <c r="F95" s="70"/>
      <c r="G95" s="154" t="s">
        <v>511</v>
      </c>
      <c r="H95" s="155">
        <v>-1169042.51</v>
      </c>
      <c r="I95" s="155">
        <v>0</v>
      </c>
      <c r="J95" s="155">
        <v>1577.85</v>
      </c>
      <c r="K95" s="155">
        <v>-1170620.3600000001</v>
      </c>
      <c r="L95" s="155"/>
    </row>
    <row r="96" spans="1:12" ht="9.9" customHeight="1" x14ac:dyDescent="0.3">
      <c r="A96" s="207" t="s">
        <v>512</v>
      </c>
      <c r="B96" s="69" t="s">
        <v>336</v>
      </c>
      <c r="C96" s="70"/>
      <c r="D96" s="70"/>
      <c r="E96" s="70"/>
      <c r="F96" s="70"/>
      <c r="G96" s="154" t="s">
        <v>513</v>
      </c>
      <c r="H96" s="155">
        <v>-5286290.28</v>
      </c>
      <c r="I96" s="155">
        <v>0</v>
      </c>
      <c r="J96" s="155">
        <v>551.84</v>
      </c>
      <c r="K96" s="155">
        <v>-5286842.12</v>
      </c>
      <c r="L96" s="155"/>
    </row>
    <row r="97" spans="1:12" ht="9.9" customHeight="1" x14ac:dyDescent="0.3">
      <c r="A97" s="207" t="s">
        <v>514</v>
      </c>
      <c r="B97" s="69" t="s">
        <v>336</v>
      </c>
      <c r="C97" s="70"/>
      <c r="D97" s="70"/>
      <c r="E97" s="70"/>
      <c r="F97" s="70"/>
      <c r="G97" s="154" t="s">
        <v>515</v>
      </c>
      <c r="H97" s="155">
        <v>-181629.48</v>
      </c>
      <c r="I97" s="155">
        <v>0</v>
      </c>
      <c r="J97" s="155">
        <v>4325.57</v>
      </c>
      <c r="K97" s="155">
        <v>-185955.05</v>
      </c>
      <c r="L97" s="155"/>
    </row>
    <row r="98" spans="1:12" ht="18.899999999999999" customHeight="1" x14ac:dyDescent="0.3">
      <c r="A98" s="207" t="s">
        <v>516</v>
      </c>
      <c r="B98" s="69" t="s">
        <v>336</v>
      </c>
      <c r="C98" s="70"/>
      <c r="D98" s="70"/>
      <c r="E98" s="70"/>
      <c r="F98" s="70"/>
      <c r="G98" s="154" t="s">
        <v>517</v>
      </c>
      <c r="H98" s="155">
        <v>-547582.98</v>
      </c>
      <c r="I98" s="155">
        <v>0</v>
      </c>
      <c r="J98" s="155">
        <v>93622.5</v>
      </c>
      <c r="K98" s="155">
        <v>-641205.48</v>
      </c>
      <c r="L98" s="155"/>
    </row>
    <row r="99" spans="1:12" ht="9.9" customHeight="1" x14ac:dyDescent="0.3">
      <c r="A99" s="207" t="s">
        <v>518</v>
      </c>
      <c r="B99" s="69" t="s">
        <v>336</v>
      </c>
      <c r="C99" s="70"/>
      <c r="D99" s="70"/>
      <c r="E99" s="70"/>
      <c r="F99" s="70"/>
      <c r="G99" s="154" t="s">
        <v>519</v>
      </c>
      <c r="H99" s="155">
        <v>-3832172.58</v>
      </c>
      <c r="I99" s="155">
        <v>0</v>
      </c>
      <c r="J99" s="155">
        <v>0</v>
      </c>
      <c r="K99" s="155">
        <v>-3832172.58</v>
      </c>
      <c r="L99" s="155"/>
    </row>
    <row r="100" spans="1:12" ht="9.9" customHeight="1" x14ac:dyDescent="0.3">
      <c r="A100" s="207" t="s">
        <v>520</v>
      </c>
      <c r="B100" s="69" t="s">
        <v>336</v>
      </c>
      <c r="C100" s="70"/>
      <c r="D100" s="70"/>
      <c r="E100" s="70"/>
      <c r="F100" s="70"/>
      <c r="G100" s="154" t="s">
        <v>521</v>
      </c>
      <c r="H100" s="155">
        <v>-173469.87</v>
      </c>
      <c r="I100" s="155">
        <v>0</v>
      </c>
      <c r="J100" s="155">
        <v>336.6</v>
      </c>
      <c r="K100" s="155">
        <v>-173806.47</v>
      </c>
      <c r="L100" s="155"/>
    </row>
    <row r="101" spans="1:12" ht="9.9" customHeight="1" x14ac:dyDescent="0.3">
      <c r="A101" s="207" t="s">
        <v>522</v>
      </c>
      <c r="B101" s="69" t="s">
        <v>336</v>
      </c>
      <c r="C101" s="70"/>
      <c r="D101" s="70"/>
      <c r="E101" s="70"/>
      <c r="F101" s="70"/>
      <c r="G101" s="154" t="s">
        <v>523</v>
      </c>
      <c r="H101" s="155">
        <v>-39537.919999999998</v>
      </c>
      <c r="I101" s="155">
        <v>0</v>
      </c>
      <c r="J101" s="155">
        <v>2885.98</v>
      </c>
      <c r="K101" s="155">
        <v>-42423.9</v>
      </c>
      <c r="L101" s="155"/>
    </row>
    <row r="102" spans="1:12" ht="9.9" customHeight="1" x14ac:dyDescent="0.3">
      <c r="A102" s="207" t="s">
        <v>524</v>
      </c>
      <c r="B102" s="69" t="s">
        <v>336</v>
      </c>
      <c r="C102" s="70"/>
      <c r="D102" s="70"/>
      <c r="E102" s="70"/>
      <c r="F102" s="70"/>
      <c r="G102" s="154" t="s">
        <v>525</v>
      </c>
      <c r="H102" s="155">
        <v>-12102.22</v>
      </c>
      <c r="I102" s="155">
        <v>0</v>
      </c>
      <c r="J102" s="155">
        <v>1079.6199999999999</v>
      </c>
      <c r="K102" s="155">
        <v>-13181.84</v>
      </c>
      <c r="L102" s="155"/>
    </row>
    <row r="103" spans="1:12" ht="9.9" customHeight="1" x14ac:dyDescent="0.3">
      <c r="A103" s="30" t="s">
        <v>336</v>
      </c>
      <c r="B103" s="69" t="s">
        <v>336</v>
      </c>
      <c r="C103" s="70"/>
      <c r="D103" s="70"/>
      <c r="E103" s="70"/>
      <c r="F103" s="70"/>
      <c r="G103" s="156" t="s">
        <v>336</v>
      </c>
      <c r="H103" s="157"/>
      <c r="I103" s="157"/>
      <c r="J103" s="157"/>
      <c r="K103" s="157"/>
      <c r="L103" s="157"/>
    </row>
    <row r="104" spans="1:12" ht="9.9" customHeight="1" x14ac:dyDescent="0.3">
      <c r="A104" s="206" t="s">
        <v>526</v>
      </c>
      <c r="B104" s="69" t="s">
        <v>336</v>
      </c>
      <c r="C104" s="70"/>
      <c r="D104" s="70"/>
      <c r="E104" s="151" t="s">
        <v>527</v>
      </c>
      <c r="F104" s="152"/>
      <c r="G104" s="152"/>
      <c r="H104" s="153">
        <v>8903.61</v>
      </c>
      <c r="I104" s="153">
        <v>0</v>
      </c>
      <c r="J104" s="153">
        <v>342.13</v>
      </c>
      <c r="K104" s="153">
        <v>8561.48</v>
      </c>
      <c r="L104" s="153"/>
    </row>
    <row r="105" spans="1:12" ht="9.9" customHeight="1" x14ac:dyDescent="0.3">
      <c r="A105" s="206" t="s">
        <v>528</v>
      </c>
      <c r="B105" s="69" t="s">
        <v>336</v>
      </c>
      <c r="C105" s="70"/>
      <c r="D105" s="70"/>
      <c r="E105" s="70"/>
      <c r="F105" s="151" t="s">
        <v>527</v>
      </c>
      <c r="G105" s="152"/>
      <c r="H105" s="153">
        <v>539838.66</v>
      </c>
      <c r="I105" s="153">
        <v>0</v>
      </c>
      <c r="J105" s="153">
        <v>0</v>
      </c>
      <c r="K105" s="153">
        <v>539838.66</v>
      </c>
      <c r="L105" s="153"/>
    </row>
    <row r="106" spans="1:12" ht="9.9" customHeight="1" x14ac:dyDescent="0.3">
      <c r="A106" s="207" t="s">
        <v>529</v>
      </c>
      <c r="B106" s="69" t="s">
        <v>336</v>
      </c>
      <c r="C106" s="70"/>
      <c r="D106" s="70"/>
      <c r="E106" s="70"/>
      <c r="F106" s="70"/>
      <c r="G106" s="154" t="s">
        <v>530</v>
      </c>
      <c r="H106" s="155">
        <v>416520.66</v>
      </c>
      <c r="I106" s="155">
        <v>0</v>
      </c>
      <c r="J106" s="155">
        <v>0</v>
      </c>
      <c r="K106" s="155">
        <v>416520.66</v>
      </c>
      <c r="L106" s="155"/>
    </row>
    <row r="107" spans="1:12" ht="9.9" customHeight="1" x14ac:dyDescent="0.3">
      <c r="A107" s="207" t="s">
        <v>531</v>
      </c>
      <c r="B107" s="69" t="s">
        <v>336</v>
      </c>
      <c r="C107" s="70"/>
      <c r="D107" s="70"/>
      <c r="E107" s="70"/>
      <c r="F107" s="70"/>
      <c r="G107" s="154" t="s">
        <v>532</v>
      </c>
      <c r="H107" s="155">
        <v>113798</v>
      </c>
      <c r="I107" s="155">
        <v>0</v>
      </c>
      <c r="J107" s="155">
        <v>0</v>
      </c>
      <c r="K107" s="155">
        <v>113798</v>
      </c>
      <c r="L107" s="155"/>
    </row>
    <row r="108" spans="1:12" ht="9.9" customHeight="1" x14ac:dyDescent="0.3">
      <c r="A108" s="207" t="s">
        <v>533</v>
      </c>
      <c r="B108" s="69" t="s">
        <v>336</v>
      </c>
      <c r="C108" s="70"/>
      <c r="D108" s="70"/>
      <c r="E108" s="70"/>
      <c r="F108" s="70"/>
      <c r="G108" s="154" t="s">
        <v>534</v>
      </c>
      <c r="H108" s="155">
        <v>9520</v>
      </c>
      <c r="I108" s="155">
        <v>0</v>
      </c>
      <c r="J108" s="155">
        <v>0</v>
      </c>
      <c r="K108" s="155">
        <v>9520</v>
      </c>
      <c r="L108" s="155"/>
    </row>
    <row r="109" spans="1:12" ht="9.9" customHeight="1" x14ac:dyDescent="0.3">
      <c r="A109" s="30" t="s">
        <v>336</v>
      </c>
      <c r="B109" s="69" t="s">
        <v>336</v>
      </c>
      <c r="C109" s="70"/>
      <c r="D109" s="70"/>
      <c r="E109" s="70"/>
      <c r="F109" s="70"/>
      <c r="G109" s="156" t="s">
        <v>336</v>
      </c>
      <c r="H109" s="157"/>
      <c r="I109" s="157"/>
      <c r="J109" s="157"/>
      <c r="K109" s="157"/>
      <c r="L109" s="157"/>
    </row>
    <row r="110" spans="1:12" ht="9.9" customHeight="1" x14ac:dyDescent="0.3">
      <c r="A110" s="206" t="s">
        <v>535</v>
      </c>
      <c r="B110" s="69" t="s">
        <v>336</v>
      </c>
      <c r="C110" s="70"/>
      <c r="D110" s="70"/>
      <c r="E110" s="70"/>
      <c r="F110" s="151" t="s">
        <v>536</v>
      </c>
      <c r="G110" s="152"/>
      <c r="H110" s="153">
        <v>-530935.05000000005</v>
      </c>
      <c r="I110" s="153">
        <v>0</v>
      </c>
      <c r="J110" s="153">
        <v>342.13</v>
      </c>
      <c r="K110" s="153">
        <v>-531277.18000000005</v>
      </c>
      <c r="L110" s="153"/>
    </row>
    <row r="111" spans="1:12" ht="9.9" customHeight="1" x14ac:dyDescent="0.3">
      <c r="A111" s="207" t="s">
        <v>537</v>
      </c>
      <c r="B111" s="69" t="s">
        <v>336</v>
      </c>
      <c r="C111" s="70"/>
      <c r="D111" s="70"/>
      <c r="E111" s="70"/>
      <c r="F111" s="70"/>
      <c r="G111" s="154" t="s">
        <v>538</v>
      </c>
      <c r="H111" s="155">
        <v>-407617.05</v>
      </c>
      <c r="I111" s="155">
        <v>0</v>
      </c>
      <c r="J111" s="155">
        <v>342.13</v>
      </c>
      <c r="K111" s="155">
        <v>-407959.18</v>
      </c>
      <c r="L111" s="155"/>
    </row>
    <row r="112" spans="1:12" ht="9.9" customHeight="1" x14ac:dyDescent="0.3">
      <c r="A112" s="207" t="s">
        <v>539</v>
      </c>
      <c r="B112" s="69" t="s">
        <v>336</v>
      </c>
      <c r="C112" s="70"/>
      <c r="D112" s="70"/>
      <c r="E112" s="70"/>
      <c r="F112" s="70"/>
      <c r="G112" s="154" t="s">
        <v>540</v>
      </c>
      <c r="H112" s="155">
        <v>-9520</v>
      </c>
      <c r="I112" s="155">
        <v>0</v>
      </c>
      <c r="J112" s="155">
        <v>0</v>
      </c>
      <c r="K112" s="155">
        <v>-9520</v>
      </c>
      <c r="L112" s="155"/>
    </row>
    <row r="113" spans="1:12" ht="9.9" customHeight="1" x14ac:dyDescent="0.3">
      <c r="A113" s="207" t="s">
        <v>541</v>
      </c>
      <c r="B113" s="69" t="s">
        <v>336</v>
      </c>
      <c r="C113" s="70"/>
      <c r="D113" s="70"/>
      <c r="E113" s="70"/>
      <c r="F113" s="70"/>
      <c r="G113" s="154" t="s">
        <v>542</v>
      </c>
      <c r="H113" s="155">
        <v>-113798</v>
      </c>
      <c r="I113" s="155">
        <v>0</v>
      </c>
      <c r="J113" s="155">
        <v>0</v>
      </c>
      <c r="K113" s="155">
        <v>-113798</v>
      </c>
      <c r="L113" s="155"/>
    </row>
    <row r="114" spans="1:12" ht="9.9" customHeight="1" x14ac:dyDescent="0.3">
      <c r="A114" s="30" t="s">
        <v>336</v>
      </c>
      <c r="B114" s="69" t="s">
        <v>336</v>
      </c>
      <c r="C114" s="70"/>
      <c r="D114" s="70"/>
      <c r="E114" s="70"/>
      <c r="F114" s="70"/>
      <c r="G114" s="156" t="s">
        <v>336</v>
      </c>
      <c r="H114" s="157"/>
      <c r="I114" s="157"/>
      <c r="J114" s="157"/>
      <c r="K114" s="157"/>
      <c r="L114" s="157"/>
    </row>
    <row r="115" spans="1:12" ht="9.9" customHeight="1" x14ac:dyDescent="0.3">
      <c r="A115" s="206" t="s">
        <v>543</v>
      </c>
      <c r="B115" s="69" t="s">
        <v>336</v>
      </c>
      <c r="C115" s="70"/>
      <c r="D115" s="70"/>
      <c r="E115" s="151" t="s">
        <v>544</v>
      </c>
      <c r="F115" s="152"/>
      <c r="G115" s="152"/>
      <c r="H115" s="153">
        <v>79698</v>
      </c>
      <c r="I115" s="153">
        <v>0</v>
      </c>
      <c r="J115" s="153">
        <v>0</v>
      </c>
      <c r="K115" s="153">
        <v>79698</v>
      </c>
      <c r="L115" s="153"/>
    </row>
    <row r="116" spans="1:12" ht="9.9" customHeight="1" x14ac:dyDescent="0.3">
      <c r="A116" s="206" t="s">
        <v>545</v>
      </c>
      <c r="B116" s="69" t="s">
        <v>336</v>
      </c>
      <c r="C116" s="70"/>
      <c r="D116" s="70"/>
      <c r="E116" s="70"/>
      <c r="F116" s="151" t="s">
        <v>544</v>
      </c>
      <c r="G116" s="152"/>
      <c r="H116" s="153">
        <v>79698</v>
      </c>
      <c r="I116" s="153">
        <v>0</v>
      </c>
      <c r="J116" s="153">
        <v>0</v>
      </c>
      <c r="K116" s="153">
        <v>79698</v>
      </c>
      <c r="L116" s="153"/>
    </row>
    <row r="117" spans="1:12" ht="9.9" customHeight="1" x14ac:dyDescent="0.3">
      <c r="A117" s="207" t="s">
        <v>546</v>
      </c>
      <c r="B117" s="69" t="s">
        <v>336</v>
      </c>
      <c r="C117" s="70"/>
      <c r="D117" s="70"/>
      <c r="E117" s="70"/>
      <c r="F117" s="70"/>
      <c r="G117" s="154" t="s">
        <v>547</v>
      </c>
      <c r="H117" s="155">
        <v>79698</v>
      </c>
      <c r="I117" s="155">
        <v>0</v>
      </c>
      <c r="J117" s="155">
        <v>0</v>
      </c>
      <c r="K117" s="155">
        <v>79698</v>
      </c>
      <c r="L117" s="155"/>
    </row>
    <row r="118" spans="1:12" ht="9.9" customHeight="1" x14ac:dyDescent="0.3">
      <c r="A118" s="30" t="s">
        <v>336</v>
      </c>
      <c r="B118" s="69" t="s">
        <v>336</v>
      </c>
      <c r="C118" s="70"/>
      <c r="D118" s="70"/>
      <c r="E118" s="70"/>
      <c r="F118" s="70"/>
      <c r="G118" s="156" t="s">
        <v>336</v>
      </c>
      <c r="H118" s="157"/>
      <c r="I118" s="157"/>
      <c r="J118" s="157"/>
      <c r="K118" s="157"/>
      <c r="L118" s="157"/>
    </row>
    <row r="119" spans="1:12" ht="9.9" customHeight="1" x14ac:dyDescent="0.3">
      <c r="A119" s="206" t="s">
        <v>548</v>
      </c>
      <c r="B119" s="69" t="s">
        <v>336</v>
      </c>
      <c r="C119" s="70"/>
      <c r="D119" s="151" t="s">
        <v>549</v>
      </c>
      <c r="E119" s="152"/>
      <c r="F119" s="152"/>
      <c r="G119" s="152"/>
      <c r="H119" s="153">
        <v>9654554.6899999995</v>
      </c>
      <c r="I119" s="153">
        <v>0</v>
      </c>
      <c r="J119" s="153">
        <v>0</v>
      </c>
      <c r="K119" s="153">
        <v>9654554.6899999995</v>
      </c>
      <c r="L119" s="153"/>
    </row>
    <row r="120" spans="1:12" ht="9.9" customHeight="1" x14ac:dyDescent="0.3">
      <c r="A120" s="206" t="s">
        <v>550</v>
      </c>
      <c r="B120" s="69" t="s">
        <v>336</v>
      </c>
      <c r="C120" s="70"/>
      <c r="D120" s="70"/>
      <c r="E120" s="151" t="s">
        <v>549</v>
      </c>
      <c r="F120" s="152"/>
      <c r="G120" s="152"/>
      <c r="H120" s="153">
        <v>9654554.6899999995</v>
      </c>
      <c r="I120" s="153">
        <v>0</v>
      </c>
      <c r="J120" s="153">
        <v>0</v>
      </c>
      <c r="K120" s="153">
        <v>9654554.6899999995</v>
      </c>
      <c r="L120" s="153"/>
    </row>
    <row r="121" spans="1:12" ht="9.9" customHeight="1" x14ac:dyDescent="0.3">
      <c r="A121" s="206" t="s">
        <v>551</v>
      </c>
      <c r="B121" s="69" t="s">
        <v>336</v>
      </c>
      <c r="C121" s="70"/>
      <c r="D121" s="70"/>
      <c r="E121" s="70"/>
      <c r="F121" s="151" t="s">
        <v>552</v>
      </c>
      <c r="G121" s="152"/>
      <c r="H121" s="153">
        <v>9654554.6899999995</v>
      </c>
      <c r="I121" s="153">
        <v>0</v>
      </c>
      <c r="J121" s="153">
        <v>0</v>
      </c>
      <c r="K121" s="153">
        <v>9654554.6899999995</v>
      </c>
      <c r="L121" s="153"/>
    </row>
    <row r="122" spans="1:12" ht="9.9" customHeight="1" x14ac:dyDescent="0.3">
      <c r="A122" s="207" t="s">
        <v>553</v>
      </c>
      <c r="B122" s="69" t="s">
        <v>336</v>
      </c>
      <c r="C122" s="70"/>
      <c r="D122" s="70"/>
      <c r="E122" s="70"/>
      <c r="F122" s="70"/>
      <c r="G122" s="154" t="s">
        <v>432</v>
      </c>
      <c r="H122" s="155">
        <v>29585</v>
      </c>
      <c r="I122" s="155">
        <v>0</v>
      </c>
      <c r="J122" s="155">
        <v>0</v>
      </c>
      <c r="K122" s="155">
        <v>29585</v>
      </c>
      <c r="L122" s="155"/>
    </row>
    <row r="123" spans="1:12" ht="9.9" customHeight="1" x14ac:dyDescent="0.3">
      <c r="A123" s="207" t="s">
        <v>554</v>
      </c>
      <c r="B123" s="69" t="s">
        <v>336</v>
      </c>
      <c r="C123" s="70"/>
      <c r="D123" s="70"/>
      <c r="E123" s="70"/>
      <c r="F123" s="70"/>
      <c r="G123" s="154" t="s">
        <v>555</v>
      </c>
      <c r="H123" s="155">
        <v>1267564.69</v>
      </c>
      <c r="I123" s="155">
        <v>0</v>
      </c>
      <c r="J123" s="155">
        <v>0</v>
      </c>
      <c r="K123" s="155">
        <v>1267564.69</v>
      </c>
      <c r="L123" s="155"/>
    </row>
    <row r="124" spans="1:12" ht="9.9" customHeight="1" x14ac:dyDescent="0.3">
      <c r="A124" s="207" t="s">
        <v>556</v>
      </c>
      <c r="B124" s="69" t="s">
        <v>336</v>
      </c>
      <c r="C124" s="70"/>
      <c r="D124" s="70"/>
      <c r="E124" s="70"/>
      <c r="F124" s="70"/>
      <c r="G124" s="154" t="s">
        <v>557</v>
      </c>
      <c r="H124" s="155">
        <v>35000</v>
      </c>
      <c r="I124" s="155">
        <v>0</v>
      </c>
      <c r="J124" s="155">
        <v>0</v>
      </c>
      <c r="K124" s="155">
        <v>35000</v>
      </c>
      <c r="L124" s="155"/>
    </row>
    <row r="125" spans="1:12" ht="9.9" customHeight="1" x14ac:dyDescent="0.3">
      <c r="A125" s="207" t="s">
        <v>558</v>
      </c>
      <c r="B125" s="69" t="s">
        <v>336</v>
      </c>
      <c r="C125" s="70"/>
      <c r="D125" s="70"/>
      <c r="E125" s="70"/>
      <c r="F125" s="70"/>
      <c r="G125" s="154" t="s">
        <v>559</v>
      </c>
      <c r="H125" s="155">
        <v>150000</v>
      </c>
      <c r="I125" s="155">
        <v>0</v>
      </c>
      <c r="J125" s="155">
        <v>0</v>
      </c>
      <c r="K125" s="155">
        <v>150000</v>
      </c>
      <c r="L125" s="155"/>
    </row>
    <row r="126" spans="1:12" ht="9.9" customHeight="1" x14ac:dyDescent="0.3">
      <c r="A126" s="207" t="s">
        <v>560</v>
      </c>
      <c r="B126" s="69" t="s">
        <v>336</v>
      </c>
      <c r="C126" s="70"/>
      <c r="D126" s="70"/>
      <c r="E126" s="70"/>
      <c r="F126" s="70"/>
      <c r="G126" s="154" t="s">
        <v>561</v>
      </c>
      <c r="H126" s="155">
        <v>8172405</v>
      </c>
      <c r="I126" s="155">
        <v>0</v>
      </c>
      <c r="J126" s="155">
        <v>0</v>
      </c>
      <c r="K126" s="155">
        <v>8172405</v>
      </c>
      <c r="L126" s="155"/>
    </row>
    <row r="127" spans="1:12" ht="9.9" customHeight="1" x14ac:dyDescent="0.3">
      <c r="A127" s="30" t="s">
        <v>336</v>
      </c>
      <c r="B127" s="69" t="s">
        <v>336</v>
      </c>
      <c r="C127" s="70"/>
      <c r="D127" s="70"/>
      <c r="E127" s="70"/>
      <c r="F127" s="70"/>
      <c r="G127" s="156" t="s">
        <v>336</v>
      </c>
      <c r="H127" s="157"/>
      <c r="I127" s="157"/>
      <c r="J127" s="157"/>
      <c r="K127" s="157"/>
      <c r="L127" s="157"/>
    </row>
    <row r="128" spans="1:12" ht="9.9" customHeight="1" x14ac:dyDescent="0.3">
      <c r="A128" s="206" t="s">
        <v>562</v>
      </c>
      <c r="B128" s="151" t="s">
        <v>563</v>
      </c>
      <c r="C128" s="152"/>
      <c r="D128" s="152"/>
      <c r="E128" s="152"/>
      <c r="F128" s="152"/>
      <c r="G128" s="152"/>
      <c r="H128" s="153">
        <v>23441649.899999999</v>
      </c>
      <c r="I128" s="153">
        <v>2169035.66</v>
      </c>
      <c r="J128" s="153">
        <v>2084073.86</v>
      </c>
      <c r="K128" s="153">
        <v>23356688.100000001</v>
      </c>
      <c r="L128" s="153"/>
    </row>
    <row r="129" spans="1:12" ht="9.9" customHeight="1" x14ac:dyDescent="0.3">
      <c r="A129" s="206" t="s">
        <v>564</v>
      </c>
      <c r="B129" s="68" t="s">
        <v>336</v>
      </c>
      <c r="C129" s="151" t="s">
        <v>565</v>
      </c>
      <c r="D129" s="152"/>
      <c r="E129" s="152"/>
      <c r="F129" s="152"/>
      <c r="G129" s="152"/>
      <c r="H129" s="153">
        <v>9811981.5099999998</v>
      </c>
      <c r="I129" s="153">
        <v>2000624.43</v>
      </c>
      <c r="J129" s="153">
        <v>2083758.9</v>
      </c>
      <c r="K129" s="153">
        <v>9895115.9800000004</v>
      </c>
      <c r="L129" s="153"/>
    </row>
    <row r="130" spans="1:12" ht="9.9" customHeight="1" x14ac:dyDescent="0.3">
      <c r="A130" s="206" t="s">
        <v>566</v>
      </c>
      <c r="B130" s="69" t="s">
        <v>336</v>
      </c>
      <c r="C130" s="70"/>
      <c r="D130" s="151" t="s">
        <v>567</v>
      </c>
      <c r="E130" s="152"/>
      <c r="F130" s="152"/>
      <c r="G130" s="152"/>
      <c r="H130" s="153">
        <v>945410.28</v>
      </c>
      <c r="I130" s="153">
        <v>1190859.55</v>
      </c>
      <c r="J130" s="153">
        <v>1253476.48</v>
      </c>
      <c r="K130" s="153">
        <v>1008027.21</v>
      </c>
      <c r="L130" s="153"/>
    </row>
    <row r="131" spans="1:12" ht="9.9" customHeight="1" x14ac:dyDescent="0.3">
      <c r="A131" s="206" t="s">
        <v>568</v>
      </c>
      <c r="B131" s="69" t="s">
        <v>336</v>
      </c>
      <c r="C131" s="70"/>
      <c r="D131" s="70"/>
      <c r="E131" s="151" t="s">
        <v>569</v>
      </c>
      <c r="F131" s="152"/>
      <c r="G131" s="152"/>
      <c r="H131" s="153">
        <v>591525.94999999995</v>
      </c>
      <c r="I131" s="153">
        <v>857636.64</v>
      </c>
      <c r="J131" s="153">
        <v>922312.56</v>
      </c>
      <c r="K131" s="153">
        <v>656201.87</v>
      </c>
      <c r="L131" s="153"/>
    </row>
    <row r="132" spans="1:12" ht="9.9" customHeight="1" x14ac:dyDescent="0.3">
      <c r="A132" s="206" t="s">
        <v>570</v>
      </c>
      <c r="B132" s="69" t="s">
        <v>336</v>
      </c>
      <c r="C132" s="70"/>
      <c r="D132" s="70"/>
      <c r="E132" s="70"/>
      <c r="F132" s="151" t="s">
        <v>569</v>
      </c>
      <c r="G132" s="152"/>
      <c r="H132" s="153">
        <v>591525.94999999995</v>
      </c>
      <c r="I132" s="153">
        <v>857636.64</v>
      </c>
      <c r="J132" s="153">
        <v>922312.56</v>
      </c>
      <c r="K132" s="153">
        <v>656201.87</v>
      </c>
      <c r="L132" s="153"/>
    </row>
    <row r="133" spans="1:12" ht="9.9" customHeight="1" x14ac:dyDescent="0.3">
      <c r="A133" s="207" t="s">
        <v>571</v>
      </c>
      <c r="B133" s="69" t="s">
        <v>336</v>
      </c>
      <c r="C133" s="70"/>
      <c r="D133" s="70"/>
      <c r="E133" s="70"/>
      <c r="F133" s="70"/>
      <c r="G133" s="154" t="s">
        <v>572</v>
      </c>
      <c r="H133" s="155">
        <v>3458.52</v>
      </c>
      <c r="I133" s="155">
        <v>212285.36</v>
      </c>
      <c r="J133" s="155">
        <v>209626.84</v>
      </c>
      <c r="K133" s="155">
        <v>800</v>
      </c>
      <c r="L133" s="155"/>
    </row>
    <row r="134" spans="1:12" ht="9.9" customHeight="1" x14ac:dyDescent="0.3">
      <c r="A134" s="207" t="s">
        <v>573</v>
      </c>
      <c r="B134" s="158" t="s">
        <v>336</v>
      </c>
      <c r="C134" s="159"/>
      <c r="D134" s="159"/>
      <c r="E134" s="159"/>
      <c r="F134" s="159"/>
      <c r="G134" s="160" t="s">
        <v>574</v>
      </c>
      <c r="H134" s="161">
        <v>346355.79</v>
      </c>
      <c r="I134" s="161">
        <v>346355.79</v>
      </c>
      <c r="J134" s="161">
        <v>386583.76</v>
      </c>
      <c r="K134" s="161">
        <v>386583.76</v>
      </c>
      <c r="L134" s="161"/>
    </row>
    <row r="135" spans="1:12" ht="9.9" customHeight="1" x14ac:dyDescent="0.3">
      <c r="A135" s="207" t="s">
        <v>575</v>
      </c>
      <c r="B135" s="272" t="s">
        <v>336</v>
      </c>
      <c r="C135" s="273"/>
      <c r="D135" s="273"/>
      <c r="E135" s="273"/>
      <c r="F135" s="273"/>
      <c r="G135" s="274" t="s">
        <v>576</v>
      </c>
      <c r="H135" s="275">
        <v>197489.22</v>
      </c>
      <c r="I135" s="275">
        <v>197489.22</v>
      </c>
      <c r="J135" s="275">
        <v>224606.05</v>
      </c>
      <c r="K135" s="275">
        <v>224606.05</v>
      </c>
      <c r="L135" s="275"/>
    </row>
    <row r="136" spans="1:12" ht="9.9" customHeight="1" x14ac:dyDescent="0.3">
      <c r="A136" s="207" t="s">
        <v>577</v>
      </c>
      <c r="B136" s="69" t="s">
        <v>336</v>
      </c>
      <c r="C136" s="70"/>
      <c r="D136" s="70"/>
      <c r="E136" s="70"/>
      <c r="F136" s="70"/>
      <c r="G136" s="154" t="s">
        <v>578</v>
      </c>
      <c r="H136" s="155">
        <v>0</v>
      </c>
      <c r="I136" s="155">
        <v>220.18</v>
      </c>
      <c r="J136" s="155">
        <v>220.18</v>
      </c>
      <c r="K136" s="155">
        <v>0</v>
      </c>
      <c r="L136" s="155"/>
    </row>
    <row r="137" spans="1:12" ht="9.9" customHeight="1" x14ac:dyDescent="0.3">
      <c r="A137" s="207" t="s">
        <v>579</v>
      </c>
      <c r="B137" s="69" t="s">
        <v>336</v>
      </c>
      <c r="C137" s="70"/>
      <c r="D137" s="70"/>
      <c r="E137" s="70"/>
      <c r="F137" s="70"/>
      <c r="G137" s="154" t="s">
        <v>580</v>
      </c>
      <c r="H137" s="155">
        <v>44222.42</v>
      </c>
      <c r="I137" s="155">
        <v>101286.09</v>
      </c>
      <c r="J137" s="155">
        <v>101275.73</v>
      </c>
      <c r="K137" s="155">
        <v>44212.06</v>
      </c>
      <c r="L137" s="155"/>
    </row>
    <row r="138" spans="1:12" ht="9.9" customHeight="1" x14ac:dyDescent="0.3">
      <c r="A138" s="30" t="s">
        <v>336</v>
      </c>
      <c r="B138" s="69" t="s">
        <v>336</v>
      </c>
      <c r="C138" s="70"/>
      <c r="D138" s="70"/>
      <c r="E138" s="70"/>
      <c r="F138" s="70"/>
      <c r="G138" s="156" t="s">
        <v>336</v>
      </c>
      <c r="H138" s="157"/>
      <c r="I138" s="157"/>
      <c r="J138" s="157"/>
      <c r="K138" s="157"/>
      <c r="L138" s="157"/>
    </row>
    <row r="139" spans="1:12" ht="9.9" customHeight="1" x14ac:dyDescent="0.3">
      <c r="A139" s="206" t="s">
        <v>581</v>
      </c>
      <c r="B139" s="69" t="s">
        <v>336</v>
      </c>
      <c r="C139" s="70"/>
      <c r="D139" s="70"/>
      <c r="E139" s="151" t="s">
        <v>582</v>
      </c>
      <c r="F139" s="152"/>
      <c r="G139" s="152"/>
      <c r="H139" s="153">
        <v>61045.06</v>
      </c>
      <c r="I139" s="153">
        <v>70391.179999999993</v>
      </c>
      <c r="J139" s="153">
        <v>73087.27</v>
      </c>
      <c r="K139" s="153">
        <v>63741.15</v>
      </c>
      <c r="L139" s="153"/>
    </row>
    <row r="140" spans="1:12" ht="9.9" customHeight="1" x14ac:dyDescent="0.3">
      <c r="A140" s="206" t="s">
        <v>583</v>
      </c>
      <c r="B140" s="69" t="s">
        <v>336</v>
      </c>
      <c r="C140" s="70"/>
      <c r="D140" s="70"/>
      <c r="E140" s="70"/>
      <c r="F140" s="151" t="s">
        <v>582</v>
      </c>
      <c r="G140" s="152"/>
      <c r="H140" s="153">
        <v>61045.06</v>
      </c>
      <c r="I140" s="153">
        <v>70391.179999999993</v>
      </c>
      <c r="J140" s="153">
        <v>73087.27</v>
      </c>
      <c r="K140" s="153">
        <v>63741.15</v>
      </c>
      <c r="L140" s="153"/>
    </row>
    <row r="141" spans="1:12" ht="9.9" customHeight="1" x14ac:dyDescent="0.3">
      <c r="A141" s="207" t="s">
        <v>584</v>
      </c>
      <c r="B141" s="69" t="s">
        <v>336</v>
      </c>
      <c r="C141" s="70"/>
      <c r="D141" s="70"/>
      <c r="E141" s="70"/>
      <c r="F141" s="70"/>
      <c r="G141" s="154" t="s">
        <v>585</v>
      </c>
      <c r="H141" s="155">
        <v>47108.42</v>
      </c>
      <c r="I141" s="155">
        <v>56454.54</v>
      </c>
      <c r="J141" s="155">
        <v>58659.519999999997</v>
      </c>
      <c r="K141" s="155">
        <v>49313.4</v>
      </c>
      <c r="L141" s="155"/>
    </row>
    <row r="142" spans="1:12" ht="9.9" customHeight="1" x14ac:dyDescent="0.3">
      <c r="A142" s="207" t="s">
        <v>586</v>
      </c>
      <c r="B142" s="69" t="s">
        <v>336</v>
      </c>
      <c r="C142" s="70"/>
      <c r="D142" s="70"/>
      <c r="E142" s="70"/>
      <c r="F142" s="70"/>
      <c r="G142" s="154" t="s">
        <v>587</v>
      </c>
      <c r="H142" s="155">
        <v>12374.23</v>
      </c>
      <c r="I142" s="155">
        <v>12374.23</v>
      </c>
      <c r="J142" s="155">
        <v>12842.44</v>
      </c>
      <c r="K142" s="155">
        <v>12842.44</v>
      </c>
      <c r="L142" s="155"/>
    </row>
    <row r="143" spans="1:12" ht="9.9" customHeight="1" x14ac:dyDescent="0.3">
      <c r="A143" s="207" t="s">
        <v>588</v>
      </c>
      <c r="B143" s="69" t="s">
        <v>336</v>
      </c>
      <c r="C143" s="70"/>
      <c r="D143" s="70"/>
      <c r="E143" s="70"/>
      <c r="F143" s="70"/>
      <c r="G143" s="154" t="s">
        <v>589</v>
      </c>
      <c r="H143" s="155">
        <v>1562.41</v>
      </c>
      <c r="I143" s="155">
        <v>1562.41</v>
      </c>
      <c r="J143" s="155">
        <v>1585.31</v>
      </c>
      <c r="K143" s="155">
        <v>1585.31</v>
      </c>
      <c r="L143" s="155"/>
    </row>
    <row r="144" spans="1:12" ht="9.9" customHeight="1" x14ac:dyDescent="0.3">
      <c r="A144" s="30" t="s">
        <v>336</v>
      </c>
      <c r="B144" s="69" t="s">
        <v>336</v>
      </c>
      <c r="C144" s="70"/>
      <c r="D144" s="70"/>
      <c r="E144" s="70"/>
      <c r="F144" s="70"/>
      <c r="G144" s="156" t="s">
        <v>336</v>
      </c>
      <c r="H144" s="157"/>
      <c r="I144" s="157"/>
      <c r="J144" s="157"/>
      <c r="K144" s="157"/>
      <c r="L144" s="157"/>
    </row>
    <row r="145" spans="1:12" ht="9.9" customHeight="1" x14ac:dyDescent="0.3">
      <c r="A145" s="206" t="s">
        <v>592</v>
      </c>
      <c r="B145" s="69" t="s">
        <v>336</v>
      </c>
      <c r="C145" s="70"/>
      <c r="D145" s="70"/>
      <c r="E145" s="151" t="s">
        <v>593</v>
      </c>
      <c r="F145" s="152"/>
      <c r="G145" s="152"/>
      <c r="H145" s="153">
        <v>201412.16</v>
      </c>
      <c r="I145" s="153">
        <v>38588.160000000003</v>
      </c>
      <c r="J145" s="153">
        <v>25734.03</v>
      </c>
      <c r="K145" s="153">
        <v>188558.03</v>
      </c>
      <c r="L145" s="153"/>
    </row>
    <row r="146" spans="1:12" ht="9.9" customHeight="1" x14ac:dyDescent="0.3">
      <c r="A146" s="206" t="s">
        <v>594</v>
      </c>
      <c r="B146" s="69" t="s">
        <v>336</v>
      </c>
      <c r="C146" s="70"/>
      <c r="D146" s="70"/>
      <c r="E146" s="70"/>
      <c r="F146" s="151" t="s">
        <v>593</v>
      </c>
      <c r="G146" s="152"/>
      <c r="H146" s="153">
        <v>40820.730000000003</v>
      </c>
      <c r="I146" s="153">
        <v>38588.160000000003</v>
      </c>
      <c r="J146" s="153">
        <v>25734.03</v>
      </c>
      <c r="K146" s="153">
        <v>27966.6</v>
      </c>
      <c r="L146" s="153"/>
    </row>
    <row r="147" spans="1:12" ht="9.9" customHeight="1" x14ac:dyDescent="0.3">
      <c r="A147" s="207" t="s">
        <v>595</v>
      </c>
      <c r="B147" s="69" t="s">
        <v>336</v>
      </c>
      <c r="C147" s="70"/>
      <c r="D147" s="70"/>
      <c r="E147" s="70"/>
      <c r="F147" s="70"/>
      <c r="G147" s="154" t="s">
        <v>596</v>
      </c>
      <c r="H147" s="155">
        <v>8317.27</v>
      </c>
      <c r="I147" s="155">
        <v>8317.27</v>
      </c>
      <c r="J147" s="155">
        <v>10262.26</v>
      </c>
      <c r="K147" s="155">
        <v>10262.26</v>
      </c>
      <c r="L147" s="155"/>
    </row>
    <row r="148" spans="1:12" ht="9.9" customHeight="1" x14ac:dyDescent="0.3">
      <c r="A148" s="207" t="s">
        <v>597</v>
      </c>
      <c r="B148" s="69" t="s">
        <v>336</v>
      </c>
      <c r="C148" s="70"/>
      <c r="D148" s="70"/>
      <c r="E148" s="70"/>
      <c r="F148" s="70"/>
      <c r="G148" s="154" t="s">
        <v>598</v>
      </c>
      <c r="H148" s="155">
        <v>1576.09</v>
      </c>
      <c r="I148" s="155">
        <v>1609.51</v>
      </c>
      <c r="J148" s="155">
        <v>969.93</v>
      </c>
      <c r="K148" s="155">
        <v>936.51</v>
      </c>
      <c r="L148" s="155"/>
    </row>
    <row r="149" spans="1:12" ht="9.9" customHeight="1" x14ac:dyDescent="0.3">
      <c r="A149" s="207" t="s">
        <v>599</v>
      </c>
      <c r="B149" s="69" t="s">
        <v>336</v>
      </c>
      <c r="C149" s="70"/>
      <c r="D149" s="70"/>
      <c r="E149" s="70"/>
      <c r="F149" s="70"/>
      <c r="G149" s="154" t="s">
        <v>600</v>
      </c>
      <c r="H149" s="155">
        <v>8197.77</v>
      </c>
      <c r="I149" s="155">
        <v>5799.78</v>
      </c>
      <c r="J149" s="155">
        <v>4294.53</v>
      </c>
      <c r="K149" s="155">
        <v>6692.52</v>
      </c>
      <c r="L149" s="155"/>
    </row>
    <row r="150" spans="1:12" ht="9.9" customHeight="1" x14ac:dyDescent="0.3">
      <c r="A150" s="207" t="s">
        <v>601</v>
      </c>
      <c r="B150" s="69" t="s">
        <v>336</v>
      </c>
      <c r="C150" s="70"/>
      <c r="D150" s="70"/>
      <c r="E150" s="70"/>
      <c r="F150" s="70"/>
      <c r="G150" s="154" t="s">
        <v>602</v>
      </c>
      <c r="H150" s="155">
        <v>15444.83</v>
      </c>
      <c r="I150" s="155">
        <v>15576.83</v>
      </c>
      <c r="J150" s="155">
        <v>7766.51</v>
      </c>
      <c r="K150" s="155">
        <v>7634.51</v>
      </c>
      <c r="L150" s="155"/>
    </row>
    <row r="151" spans="1:12" ht="9.9" customHeight="1" x14ac:dyDescent="0.3">
      <c r="A151" s="207" t="s">
        <v>603</v>
      </c>
      <c r="B151" s="69" t="s">
        <v>336</v>
      </c>
      <c r="C151" s="70"/>
      <c r="D151" s="70"/>
      <c r="E151" s="70"/>
      <c r="F151" s="70"/>
      <c r="G151" s="154" t="s">
        <v>604</v>
      </c>
      <c r="H151" s="155">
        <v>6592.58</v>
      </c>
      <c r="I151" s="155">
        <v>6592.58</v>
      </c>
      <c r="J151" s="155">
        <v>2224.8200000000002</v>
      </c>
      <c r="K151" s="155">
        <v>2224.8200000000002</v>
      </c>
      <c r="L151" s="155"/>
    </row>
    <row r="152" spans="1:12" ht="9.9" customHeight="1" x14ac:dyDescent="0.3">
      <c r="A152" s="207" t="s">
        <v>607</v>
      </c>
      <c r="B152" s="69" t="s">
        <v>336</v>
      </c>
      <c r="C152" s="70"/>
      <c r="D152" s="70"/>
      <c r="E152" s="70"/>
      <c r="F152" s="70"/>
      <c r="G152" s="154" t="s">
        <v>608</v>
      </c>
      <c r="H152" s="155">
        <v>692.19</v>
      </c>
      <c r="I152" s="155">
        <v>692.19</v>
      </c>
      <c r="J152" s="155">
        <v>215.98</v>
      </c>
      <c r="K152" s="155">
        <v>215.98</v>
      </c>
      <c r="L152" s="155"/>
    </row>
    <row r="153" spans="1:12" ht="9.9" customHeight="1" x14ac:dyDescent="0.3">
      <c r="A153" s="30" t="s">
        <v>336</v>
      </c>
      <c r="B153" s="69" t="s">
        <v>336</v>
      </c>
      <c r="C153" s="70"/>
      <c r="D153" s="70"/>
      <c r="E153" s="70"/>
      <c r="F153" s="70"/>
      <c r="G153" s="156" t="s">
        <v>336</v>
      </c>
      <c r="H153" s="157"/>
      <c r="I153" s="157"/>
      <c r="J153" s="157"/>
      <c r="K153" s="157"/>
      <c r="L153" s="157"/>
    </row>
    <row r="154" spans="1:12" ht="9.9" customHeight="1" x14ac:dyDescent="0.3">
      <c r="A154" s="206" t="s">
        <v>609</v>
      </c>
      <c r="B154" s="69" t="s">
        <v>336</v>
      </c>
      <c r="C154" s="70"/>
      <c r="D154" s="70"/>
      <c r="E154" s="70"/>
      <c r="F154" s="151" t="s">
        <v>610</v>
      </c>
      <c r="G154" s="152"/>
      <c r="H154" s="153">
        <v>160591.43</v>
      </c>
      <c r="I154" s="153">
        <v>0</v>
      </c>
      <c r="J154" s="153">
        <v>0</v>
      </c>
      <c r="K154" s="153">
        <v>160591.43</v>
      </c>
      <c r="L154" s="153"/>
    </row>
    <row r="155" spans="1:12" ht="9.9" customHeight="1" x14ac:dyDescent="0.3">
      <c r="A155" s="207" t="s">
        <v>611</v>
      </c>
      <c r="B155" s="69" t="s">
        <v>336</v>
      </c>
      <c r="C155" s="70"/>
      <c r="D155" s="70"/>
      <c r="E155" s="70"/>
      <c r="F155" s="70"/>
      <c r="G155" s="154" t="s">
        <v>612</v>
      </c>
      <c r="H155" s="155">
        <v>145306.23999999999</v>
      </c>
      <c r="I155" s="155">
        <v>0</v>
      </c>
      <c r="J155" s="155">
        <v>0</v>
      </c>
      <c r="K155" s="155">
        <v>145306.23999999999</v>
      </c>
      <c r="L155" s="155"/>
    </row>
    <row r="156" spans="1:12" ht="9.9" customHeight="1" x14ac:dyDescent="0.3">
      <c r="A156" s="207" t="s">
        <v>613</v>
      </c>
      <c r="B156" s="69" t="s">
        <v>336</v>
      </c>
      <c r="C156" s="70"/>
      <c r="D156" s="70"/>
      <c r="E156" s="70"/>
      <c r="F156" s="70"/>
      <c r="G156" s="154" t="s">
        <v>614</v>
      </c>
      <c r="H156" s="155">
        <v>15285.19</v>
      </c>
      <c r="I156" s="155">
        <v>0</v>
      </c>
      <c r="J156" s="155">
        <v>0</v>
      </c>
      <c r="K156" s="155">
        <v>15285.19</v>
      </c>
      <c r="L156" s="155"/>
    </row>
    <row r="157" spans="1:12" ht="9.9" customHeight="1" x14ac:dyDescent="0.3">
      <c r="A157" s="30" t="s">
        <v>336</v>
      </c>
      <c r="B157" s="69" t="s">
        <v>336</v>
      </c>
      <c r="C157" s="70"/>
      <c r="D157" s="70"/>
      <c r="E157" s="70"/>
      <c r="F157" s="70"/>
      <c r="G157" s="156" t="s">
        <v>336</v>
      </c>
      <c r="H157" s="157"/>
      <c r="I157" s="157"/>
      <c r="J157" s="157"/>
      <c r="K157" s="157"/>
      <c r="L157" s="157"/>
    </row>
    <row r="158" spans="1:12" ht="9.9" customHeight="1" x14ac:dyDescent="0.3">
      <c r="A158" s="206" t="s">
        <v>615</v>
      </c>
      <c r="B158" s="69" t="s">
        <v>336</v>
      </c>
      <c r="C158" s="70"/>
      <c r="D158" s="70"/>
      <c r="E158" s="151" t="s">
        <v>616</v>
      </c>
      <c r="F158" s="152"/>
      <c r="G158" s="152"/>
      <c r="H158" s="153">
        <v>91427.11</v>
      </c>
      <c r="I158" s="153">
        <v>224243.57</v>
      </c>
      <c r="J158" s="153">
        <v>232342.62</v>
      </c>
      <c r="K158" s="153">
        <v>99526.16</v>
      </c>
      <c r="L158" s="153"/>
    </row>
    <row r="159" spans="1:12" ht="9.9" customHeight="1" x14ac:dyDescent="0.3">
      <c r="A159" s="206" t="s">
        <v>617</v>
      </c>
      <c r="B159" s="69" t="s">
        <v>336</v>
      </c>
      <c r="C159" s="70"/>
      <c r="D159" s="70"/>
      <c r="E159" s="70"/>
      <c r="F159" s="151" t="s">
        <v>616</v>
      </c>
      <c r="G159" s="152"/>
      <c r="H159" s="153">
        <v>91427.11</v>
      </c>
      <c r="I159" s="153">
        <v>224243.57</v>
      </c>
      <c r="J159" s="153">
        <v>232342.62</v>
      </c>
      <c r="K159" s="153">
        <v>99526.16</v>
      </c>
      <c r="L159" s="153"/>
    </row>
    <row r="160" spans="1:12" ht="9.9" customHeight="1" x14ac:dyDescent="0.3">
      <c r="A160" s="207" t="s">
        <v>618</v>
      </c>
      <c r="B160" s="69" t="s">
        <v>336</v>
      </c>
      <c r="C160" s="70"/>
      <c r="D160" s="70"/>
      <c r="E160" s="70"/>
      <c r="F160" s="70"/>
      <c r="G160" s="154" t="s">
        <v>619</v>
      </c>
      <c r="H160" s="155">
        <v>91427.11</v>
      </c>
      <c r="I160" s="155">
        <v>224243.57</v>
      </c>
      <c r="J160" s="155">
        <v>232342.62</v>
      </c>
      <c r="K160" s="155">
        <v>99526.16</v>
      </c>
      <c r="L160" s="155"/>
    </row>
    <row r="161" spans="1:12" ht="9.9" customHeight="1" x14ac:dyDescent="0.3">
      <c r="A161" s="30" t="s">
        <v>336</v>
      </c>
      <c r="B161" s="69" t="s">
        <v>336</v>
      </c>
      <c r="C161" s="70"/>
      <c r="D161" s="70"/>
      <c r="E161" s="70"/>
      <c r="F161" s="70"/>
      <c r="G161" s="156" t="s">
        <v>336</v>
      </c>
      <c r="H161" s="157"/>
      <c r="I161" s="157"/>
      <c r="J161" s="157"/>
      <c r="K161" s="157"/>
      <c r="L161" s="157"/>
    </row>
    <row r="162" spans="1:12" ht="9.9" customHeight="1" x14ac:dyDescent="0.3">
      <c r="A162" s="206" t="s">
        <v>626</v>
      </c>
      <c r="B162" s="69" t="s">
        <v>336</v>
      </c>
      <c r="C162" s="70"/>
      <c r="D162" s="151" t="s">
        <v>627</v>
      </c>
      <c r="E162" s="152"/>
      <c r="F162" s="152"/>
      <c r="G162" s="152"/>
      <c r="H162" s="153">
        <v>8866571.2300000004</v>
      </c>
      <c r="I162" s="153">
        <v>809764.88</v>
      </c>
      <c r="J162" s="153">
        <v>830282.42</v>
      </c>
      <c r="K162" s="153">
        <v>8887088.7699999996</v>
      </c>
      <c r="L162" s="153"/>
    </row>
    <row r="163" spans="1:12" ht="9.9" customHeight="1" x14ac:dyDescent="0.3">
      <c r="A163" s="206" t="s">
        <v>628</v>
      </c>
      <c r="B163" s="69" t="s">
        <v>336</v>
      </c>
      <c r="C163" s="70"/>
      <c r="D163" s="70"/>
      <c r="E163" s="151" t="s">
        <v>627</v>
      </c>
      <c r="F163" s="152"/>
      <c r="G163" s="152"/>
      <c r="H163" s="153">
        <v>8866571.2300000004</v>
      </c>
      <c r="I163" s="153">
        <v>809764.88</v>
      </c>
      <c r="J163" s="153">
        <v>830282.42</v>
      </c>
      <c r="K163" s="153">
        <v>8887088.7699999996</v>
      </c>
      <c r="L163" s="153"/>
    </row>
    <row r="164" spans="1:12" ht="9.9" customHeight="1" x14ac:dyDescent="0.3">
      <c r="A164" s="206" t="s">
        <v>629</v>
      </c>
      <c r="B164" s="69" t="s">
        <v>336</v>
      </c>
      <c r="C164" s="70"/>
      <c r="D164" s="70"/>
      <c r="E164" s="70"/>
      <c r="F164" s="151" t="s">
        <v>627</v>
      </c>
      <c r="G164" s="152"/>
      <c r="H164" s="153">
        <v>8866571.2300000004</v>
      </c>
      <c r="I164" s="153">
        <v>809764.88</v>
      </c>
      <c r="J164" s="153">
        <v>830282.42</v>
      </c>
      <c r="K164" s="153">
        <v>8887088.7699999996</v>
      </c>
      <c r="L164" s="153"/>
    </row>
    <row r="165" spans="1:12" ht="9.9" customHeight="1" x14ac:dyDescent="0.3">
      <c r="A165" s="207" t="s">
        <v>630</v>
      </c>
      <c r="B165" s="69" t="s">
        <v>336</v>
      </c>
      <c r="C165" s="70"/>
      <c r="D165" s="70"/>
      <c r="E165" s="70"/>
      <c r="F165" s="70"/>
      <c r="G165" s="154" t="s">
        <v>631</v>
      </c>
      <c r="H165" s="155">
        <v>8866571.2300000004</v>
      </c>
      <c r="I165" s="155">
        <v>809764.88</v>
      </c>
      <c r="J165" s="155">
        <v>830282.42</v>
      </c>
      <c r="K165" s="155">
        <v>8887088.7699999996</v>
      </c>
      <c r="L165" s="155"/>
    </row>
    <row r="166" spans="1:12" ht="9.9" customHeight="1" x14ac:dyDescent="0.3">
      <c r="A166" s="206" t="s">
        <v>336</v>
      </c>
      <c r="B166" s="69" t="s">
        <v>336</v>
      </c>
      <c r="C166" s="70"/>
      <c r="D166" s="151" t="s">
        <v>336</v>
      </c>
      <c r="E166" s="152"/>
      <c r="F166" s="152"/>
      <c r="G166" s="152"/>
      <c r="H166" s="162"/>
      <c r="I166" s="162"/>
      <c r="J166" s="162"/>
      <c r="K166" s="162"/>
      <c r="L166" s="162"/>
    </row>
    <row r="167" spans="1:12" ht="9.9" customHeight="1" x14ac:dyDescent="0.3">
      <c r="A167" s="206" t="s">
        <v>632</v>
      </c>
      <c r="B167" s="68" t="s">
        <v>336</v>
      </c>
      <c r="C167" s="151" t="s">
        <v>633</v>
      </c>
      <c r="D167" s="152"/>
      <c r="E167" s="152"/>
      <c r="F167" s="152"/>
      <c r="G167" s="152"/>
      <c r="H167" s="153">
        <v>13629668.390000001</v>
      </c>
      <c r="I167" s="153">
        <v>168411.23</v>
      </c>
      <c r="J167" s="153">
        <v>314.95999999999998</v>
      </c>
      <c r="K167" s="153">
        <v>13461572.119999999</v>
      </c>
      <c r="L167" s="153"/>
    </row>
    <row r="168" spans="1:12" ht="9.9" customHeight="1" x14ac:dyDescent="0.3">
      <c r="A168" s="206" t="s">
        <v>634</v>
      </c>
      <c r="B168" s="69" t="s">
        <v>336</v>
      </c>
      <c r="C168" s="70"/>
      <c r="D168" s="151" t="s">
        <v>635</v>
      </c>
      <c r="E168" s="152"/>
      <c r="F168" s="152"/>
      <c r="G168" s="152"/>
      <c r="H168" s="153">
        <v>3975113.7</v>
      </c>
      <c r="I168" s="153">
        <v>168411.23</v>
      </c>
      <c r="J168" s="153">
        <v>314.95999999999998</v>
      </c>
      <c r="K168" s="153">
        <v>3807017.43</v>
      </c>
      <c r="L168" s="153"/>
    </row>
    <row r="169" spans="1:12" ht="9.9" customHeight="1" x14ac:dyDescent="0.3">
      <c r="A169" s="206" t="s">
        <v>636</v>
      </c>
      <c r="B169" s="69" t="s">
        <v>336</v>
      </c>
      <c r="C169" s="70"/>
      <c r="D169" s="70"/>
      <c r="E169" s="151" t="s">
        <v>637</v>
      </c>
      <c r="F169" s="152"/>
      <c r="G169" s="152"/>
      <c r="H169" s="153">
        <v>3350761.3</v>
      </c>
      <c r="I169" s="153">
        <v>140673.34</v>
      </c>
      <c r="J169" s="153">
        <v>0</v>
      </c>
      <c r="K169" s="153">
        <v>3210087.96</v>
      </c>
      <c r="L169" s="153"/>
    </row>
    <row r="170" spans="1:12" ht="9.9" customHeight="1" x14ac:dyDescent="0.3">
      <c r="A170" s="206" t="s">
        <v>638</v>
      </c>
      <c r="B170" s="69" t="s">
        <v>336</v>
      </c>
      <c r="C170" s="70"/>
      <c r="D170" s="70"/>
      <c r="E170" s="70"/>
      <c r="F170" s="151" t="s">
        <v>637</v>
      </c>
      <c r="G170" s="152"/>
      <c r="H170" s="153">
        <v>3350761.3</v>
      </c>
      <c r="I170" s="153">
        <v>140673.34</v>
      </c>
      <c r="J170" s="153">
        <v>0</v>
      </c>
      <c r="K170" s="153">
        <v>3210087.96</v>
      </c>
      <c r="L170" s="153"/>
    </row>
    <row r="171" spans="1:12" ht="9.9" customHeight="1" x14ac:dyDescent="0.3">
      <c r="A171" s="207" t="s">
        <v>639</v>
      </c>
      <c r="B171" s="69" t="s">
        <v>336</v>
      </c>
      <c r="C171" s="70"/>
      <c r="D171" s="70"/>
      <c r="E171" s="70"/>
      <c r="F171" s="70"/>
      <c r="G171" s="154" t="s">
        <v>640</v>
      </c>
      <c r="H171" s="155">
        <v>2433196.2200000002</v>
      </c>
      <c r="I171" s="155">
        <v>136371.14000000001</v>
      </c>
      <c r="J171" s="155">
        <v>0</v>
      </c>
      <c r="K171" s="155">
        <v>2296825.08</v>
      </c>
      <c r="L171" s="155"/>
    </row>
    <row r="172" spans="1:12" ht="9.9" customHeight="1" x14ac:dyDescent="0.3">
      <c r="A172" s="207" t="s">
        <v>1047</v>
      </c>
      <c r="B172" s="69" t="s">
        <v>336</v>
      </c>
      <c r="C172" s="70"/>
      <c r="D172" s="70"/>
      <c r="E172" s="70"/>
      <c r="F172" s="70"/>
      <c r="G172" s="154" t="s">
        <v>1048</v>
      </c>
      <c r="H172" s="155">
        <v>920.04</v>
      </c>
      <c r="I172" s="155">
        <v>336.6</v>
      </c>
      <c r="J172" s="155">
        <v>0</v>
      </c>
      <c r="K172" s="155">
        <v>583.44000000000005</v>
      </c>
      <c r="L172" s="155"/>
    </row>
    <row r="173" spans="1:12" ht="9.9" customHeight="1" x14ac:dyDescent="0.3">
      <c r="A173" s="207" t="s">
        <v>641</v>
      </c>
      <c r="B173" s="69" t="s">
        <v>336</v>
      </c>
      <c r="C173" s="70"/>
      <c r="D173" s="70"/>
      <c r="E173" s="70"/>
      <c r="F173" s="70"/>
      <c r="G173" s="154" t="s">
        <v>642</v>
      </c>
      <c r="H173" s="155">
        <v>136025.82</v>
      </c>
      <c r="I173" s="155">
        <v>2885.98</v>
      </c>
      <c r="J173" s="155">
        <v>0</v>
      </c>
      <c r="K173" s="155">
        <v>133139.84</v>
      </c>
      <c r="L173" s="155"/>
    </row>
    <row r="174" spans="1:12" ht="9.9" customHeight="1" x14ac:dyDescent="0.3">
      <c r="A174" s="207" t="s">
        <v>643</v>
      </c>
      <c r="B174" s="69" t="s">
        <v>336</v>
      </c>
      <c r="C174" s="70"/>
      <c r="D174" s="70"/>
      <c r="E174" s="70"/>
      <c r="F174" s="70"/>
      <c r="G174" s="154" t="s">
        <v>644</v>
      </c>
      <c r="H174" s="155">
        <v>57543.28</v>
      </c>
      <c r="I174" s="155">
        <v>1079.6199999999999</v>
      </c>
      <c r="J174" s="155">
        <v>0</v>
      </c>
      <c r="K174" s="155">
        <v>56463.66</v>
      </c>
      <c r="L174" s="155"/>
    </row>
    <row r="175" spans="1:12" ht="9.9" customHeight="1" x14ac:dyDescent="0.3">
      <c r="A175" s="207" t="s">
        <v>645</v>
      </c>
      <c r="B175" s="69" t="s">
        <v>336</v>
      </c>
      <c r="C175" s="70"/>
      <c r="D175" s="70"/>
      <c r="E175" s="70"/>
      <c r="F175" s="70"/>
      <c r="G175" s="154" t="s">
        <v>646</v>
      </c>
      <c r="H175" s="155">
        <v>363075.94</v>
      </c>
      <c r="I175" s="155">
        <v>0</v>
      </c>
      <c r="J175" s="155">
        <v>0</v>
      </c>
      <c r="K175" s="155">
        <v>363075.94</v>
      </c>
      <c r="L175" s="155"/>
    </row>
    <row r="176" spans="1:12" ht="9.9" customHeight="1" x14ac:dyDescent="0.3">
      <c r="A176" s="207" t="s">
        <v>647</v>
      </c>
      <c r="B176" s="69" t="s">
        <v>336</v>
      </c>
      <c r="C176" s="70"/>
      <c r="D176" s="70"/>
      <c r="E176" s="70"/>
      <c r="F176" s="70"/>
      <c r="G176" s="154" t="s">
        <v>648</v>
      </c>
      <c r="H176" s="155">
        <v>360000</v>
      </c>
      <c r="I176" s="155">
        <v>0</v>
      </c>
      <c r="J176" s="155">
        <v>0</v>
      </c>
      <c r="K176" s="155">
        <v>360000</v>
      </c>
      <c r="L176" s="155"/>
    </row>
    <row r="177" spans="1:12" ht="9.9" customHeight="1" x14ac:dyDescent="0.3">
      <c r="A177" s="30" t="s">
        <v>336</v>
      </c>
      <c r="B177" s="69" t="s">
        <v>336</v>
      </c>
      <c r="C177" s="70"/>
      <c r="D177" s="70"/>
      <c r="E177" s="70"/>
      <c r="F177" s="70"/>
      <c r="G177" s="156" t="s">
        <v>336</v>
      </c>
      <c r="H177" s="157"/>
      <c r="I177" s="157"/>
      <c r="J177" s="157"/>
      <c r="K177" s="157"/>
      <c r="L177" s="157"/>
    </row>
    <row r="178" spans="1:12" ht="9.9" customHeight="1" x14ac:dyDescent="0.3">
      <c r="A178" s="206" t="s">
        <v>649</v>
      </c>
      <c r="B178" s="69" t="s">
        <v>336</v>
      </c>
      <c r="C178" s="70"/>
      <c r="D178" s="70"/>
      <c r="E178" s="151" t="s">
        <v>650</v>
      </c>
      <c r="F178" s="152"/>
      <c r="G178" s="152"/>
      <c r="H178" s="153">
        <v>522697.11</v>
      </c>
      <c r="I178" s="153">
        <v>23783.15</v>
      </c>
      <c r="J178" s="153">
        <v>0</v>
      </c>
      <c r="K178" s="153">
        <v>498913.96</v>
      </c>
      <c r="L178" s="153"/>
    </row>
    <row r="179" spans="1:12" ht="9.9" customHeight="1" x14ac:dyDescent="0.3">
      <c r="A179" s="206" t="s">
        <v>651</v>
      </c>
      <c r="B179" s="69" t="s">
        <v>336</v>
      </c>
      <c r="C179" s="70"/>
      <c r="D179" s="70"/>
      <c r="E179" s="70"/>
      <c r="F179" s="151" t="s">
        <v>650</v>
      </c>
      <c r="G179" s="152"/>
      <c r="H179" s="153">
        <v>522697.11</v>
      </c>
      <c r="I179" s="153">
        <v>23783.15</v>
      </c>
      <c r="J179" s="153">
        <v>0</v>
      </c>
      <c r="K179" s="153">
        <v>498913.96</v>
      </c>
      <c r="L179" s="153"/>
    </row>
    <row r="180" spans="1:12" ht="9.9" customHeight="1" x14ac:dyDescent="0.3">
      <c r="A180" s="207" t="s">
        <v>652</v>
      </c>
      <c r="B180" s="69" t="s">
        <v>336</v>
      </c>
      <c r="C180" s="70"/>
      <c r="D180" s="70"/>
      <c r="E180" s="70"/>
      <c r="F180" s="70"/>
      <c r="G180" s="154" t="s">
        <v>653</v>
      </c>
      <c r="H180" s="155">
        <v>522697.11</v>
      </c>
      <c r="I180" s="155">
        <v>23783.15</v>
      </c>
      <c r="J180" s="155">
        <v>0</v>
      </c>
      <c r="K180" s="155">
        <v>498913.96</v>
      </c>
      <c r="L180" s="155"/>
    </row>
    <row r="181" spans="1:12" ht="9.9" customHeight="1" x14ac:dyDescent="0.3">
      <c r="A181" s="30" t="s">
        <v>336</v>
      </c>
      <c r="B181" s="69" t="s">
        <v>336</v>
      </c>
      <c r="C181" s="70"/>
      <c r="D181" s="70"/>
      <c r="E181" s="70"/>
      <c r="F181" s="70"/>
      <c r="G181" s="156" t="s">
        <v>336</v>
      </c>
      <c r="H181" s="157"/>
      <c r="I181" s="157"/>
      <c r="J181" s="157"/>
      <c r="K181" s="157"/>
      <c r="L181" s="157"/>
    </row>
    <row r="182" spans="1:12" ht="9.9" customHeight="1" x14ac:dyDescent="0.3">
      <c r="A182" s="206" t="s">
        <v>654</v>
      </c>
      <c r="B182" s="69" t="s">
        <v>336</v>
      </c>
      <c r="C182" s="70"/>
      <c r="D182" s="70"/>
      <c r="E182" s="151" t="s">
        <v>655</v>
      </c>
      <c r="F182" s="152"/>
      <c r="G182" s="152"/>
      <c r="H182" s="153">
        <v>101655.29</v>
      </c>
      <c r="I182" s="153">
        <v>3954.74</v>
      </c>
      <c r="J182" s="153">
        <v>314.95999999999998</v>
      </c>
      <c r="K182" s="153">
        <v>98015.51</v>
      </c>
      <c r="L182" s="153"/>
    </row>
    <row r="183" spans="1:12" ht="9.9" customHeight="1" x14ac:dyDescent="0.3">
      <c r="A183" s="206" t="s">
        <v>656</v>
      </c>
      <c r="B183" s="69" t="s">
        <v>336</v>
      </c>
      <c r="C183" s="70"/>
      <c r="D183" s="70"/>
      <c r="E183" s="70"/>
      <c r="F183" s="151" t="s">
        <v>655</v>
      </c>
      <c r="G183" s="152"/>
      <c r="H183" s="153">
        <v>101655.29</v>
      </c>
      <c r="I183" s="153">
        <v>3954.74</v>
      </c>
      <c r="J183" s="153">
        <v>314.95999999999998</v>
      </c>
      <c r="K183" s="153">
        <v>98015.51</v>
      </c>
      <c r="L183" s="153"/>
    </row>
    <row r="184" spans="1:12" ht="9.9" customHeight="1" x14ac:dyDescent="0.3">
      <c r="A184" s="207" t="s">
        <v>657</v>
      </c>
      <c r="B184" s="69" t="s">
        <v>336</v>
      </c>
      <c r="C184" s="70"/>
      <c r="D184" s="70"/>
      <c r="E184" s="70"/>
      <c r="F184" s="70"/>
      <c r="G184" s="154" t="s">
        <v>658</v>
      </c>
      <c r="H184" s="155">
        <v>101655.29</v>
      </c>
      <c r="I184" s="155">
        <v>3954.74</v>
      </c>
      <c r="J184" s="155">
        <v>314.95999999999998</v>
      </c>
      <c r="K184" s="155">
        <v>98015.51</v>
      </c>
      <c r="L184" s="155"/>
    </row>
    <row r="185" spans="1:12" ht="9.9" customHeight="1" x14ac:dyDescent="0.3">
      <c r="A185" s="30" t="s">
        <v>336</v>
      </c>
      <c r="B185" s="69" t="s">
        <v>336</v>
      </c>
      <c r="C185" s="70"/>
      <c r="D185" s="70"/>
      <c r="E185" s="70"/>
      <c r="F185" s="70"/>
      <c r="G185" s="156" t="s">
        <v>336</v>
      </c>
      <c r="H185" s="157"/>
      <c r="I185" s="157"/>
      <c r="J185" s="157"/>
      <c r="K185" s="157"/>
      <c r="L185" s="157"/>
    </row>
    <row r="186" spans="1:12" ht="9.9" customHeight="1" x14ac:dyDescent="0.3">
      <c r="A186" s="206" t="s">
        <v>659</v>
      </c>
      <c r="B186" s="69" t="s">
        <v>336</v>
      </c>
      <c r="C186" s="70"/>
      <c r="D186" s="151" t="s">
        <v>660</v>
      </c>
      <c r="E186" s="152"/>
      <c r="F186" s="152"/>
      <c r="G186" s="152"/>
      <c r="H186" s="153">
        <v>9654554.6899999995</v>
      </c>
      <c r="I186" s="153">
        <v>0</v>
      </c>
      <c r="J186" s="153">
        <v>0</v>
      </c>
      <c r="K186" s="153">
        <v>9654554.6899999995</v>
      </c>
      <c r="L186" s="153"/>
    </row>
    <row r="187" spans="1:12" ht="9.9" customHeight="1" x14ac:dyDescent="0.3">
      <c r="A187" s="206" t="s">
        <v>661</v>
      </c>
      <c r="B187" s="69" t="s">
        <v>336</v>
      </c>
      <c r="C187" s="70"/>
      <c r="D187" s="70"/>
      <c r="E187" s="151" t="s">
        <v>660</v>
      </c>
      <c r="F187" s="152"/>
      <c r="G187" s="152"/>
      <c r="H187" s="153">
        <v>9654554.6899999995</v>
      </c>
      <c r="I187" s="153">
        <v>0</v>
      </c>
      <c r="J187" s="153">
        <v>0</v>
      </c>
      <c r="K187" s="153">
        <v>9654554.6899999995</v>
      </c>
      <c r="L187" s="153"/>
    </row>
    <row r="188" spans="1:12" ht="9.9" customHeight="1" x14ac:dyDescent="0.3">
      <c r="A188" s="206" t="s">
        <v>662</v>
      </c>
      <c r="B188" s="69" t="s">
        <v>336</v>
      </c>
      <c r="C188" s="70"/>
      <c r="D188" s="70"/>
      <c r="E188" s="70"/>
      <c r="F188" s="151" t="s">
        <v>663</v>
      </c>
      <c r="G188" s="152"/>
      <c r="H188" s="153">
        <v>9654554.6899999995</v>
      </c>
      <c r="I188" s="153">
        <v>0</v>
      </c>
      <c r="J188" s="153">
        <v>0</v>
      </c>
      <c r="K188" s="153">
        <v>9654554.6899999995</v>
      </c>
      <c r="L188" s="153"/>
    </row>
    <row r="189" spans="1:12" ht="9.9" customHeight="1" x14ac:dyDescent="0.3">
      <c r="A189" s="207" t="s">
        <v>664</v>
      </c>
      <c r="B189" s="69" t="s">
        <v>336</v>
      </c>
      <c r="C189" s="70"/>
      <c r="D189" s="70"/>
      <c r="E189" s="70"/>
      <c r="F189" s="70"/>
      <c r="G189" s="154" t="s">
        <v>432</v>
      </c>
      <c r="H189" s="155">
        <v>29585</v>
      </c>
      <c r="I189" s="155">
        <v>0</v>
      </c>
      <c r="J189" s="155">
        <v>0</v>
      </c>
      <c r="K189" s="155">
        <v>29585</v>
      </c>
      <c r="L189" s="155"/>
    </row>
    <row r="190" spans="1:12" ht="9.9" customHeight="1" x14ac:dyDescent="0.3">
      <c r="A190" s="207" t="s">
        <v>665</v>
      </c>
      <c r="B190" s="69" t="s">
        <v>336</v>
      </c>
      <c r="C190" s="70"/>
      <c r="D190" s="70"/>
      <c r="E190" s="70"/>
      <c r="F190" s="70"/>
      <c r="G190" s="154" t="s">
        <v>555</v>
      </c>
      <c r="H190" s="155">
        <v>1267564.69</v>
      </c>
      <c r="I190" s="155">
        <v>0</v>
      </c>
      <c r="J190" s="155">
        <v>0</v>
      </c>
      <c r="K190" s="155">
        <v>1267564.69</v>
      </c>
      <c r="L190" s="155"/>
    </row>
    <row r="191" spans="1:12" ht="9.9" customHeight="1" x14ac:dyDescent="0.3">
      <c r="A191" s="207" t="s">
        <v>666</v>
      </c>
      <c r="B191" s="69" t="s">
        <v>336</v>
      </c>
      <c r="C191" s="70"/>
      <c r="D191" s="70"/>
      <c r="E191" s="70"/>
      <c r="F191" s="70"/>
      <c r="G191" s="154" t="s">
        <v>557</v>
      </c>
      <c r="H191" s="155">
        <v>35000</v>
      </c>
      <c r="I191" s="155">
        <v>0</v>
      </c>
      <c r="J191" s="155">
        <v>0</v>
      </c>
      <c r="K191" s="155">
        <v>35000</v>
      </c>
      <c r="L191" s="155"/>
    </row>
    <row r="192" spans="1:12" ht="9.9" customHeight="1" x14ac:dyDescent="0.3">
      <c r="A192" s="207" t="s">
        <v>667</v>
      </c>
      <c r="B192" s="69" t="s">
        <v>336</v>
      </c>
      <c r="C192" s="70"/>
      <c r="D192" s="70"/>
      <c r="E192" s="70"/>
      <c r="F192" s="70"/>
      <c r="G192" s="154" t="s">
        <v>559</v>
      </c>
      <c r="H192" s="155">
        <v>150000</v>
      </c>
      <c r="I192" s="155">
        <v>0</v>
      </c>
      <c r="J192" s="155">
        <v>0</v>
      </c>
      <c r="K192" s="155">
        <v>150000</v>
      </c>
      <c r="L192" s="155"/>
    </row>
    <row r="193" spans="1:12" ht="9.9" customHeight="1" x14ac:dyDescent="0.3">
      <c r="A193" s="207" t="s">
        <v>668</v>
      </c>
      <c r="B193" s="69" t="s">
        <v>336</v>
      </c>
      <c r="C193" s="70"/>
      <c r="D193" s="70"/>
      <c r="E193" s="70"/>
      <c r="F193" s="70"/>
      <c r="G193" s="154" t="s">
        <v>561</v>
      </c>
      <c r="H193" s="155">
        <v>8172405</v>
      </c>
      <c r="I193" s="155">
        <v>0</v>
      </c>
      <c r="J193" s="155">
        <v>0</v>
      </c>
      <c r="K193" s="155">
        <v>8172405</v>
      </c>
      <c r="L193" s="155"/>
    </row>
    <row r="194" spans="1:12" ht="9.9" customHeight="1" x14ac:dyDescent="0.3">
      <c r="A194" s="206" t="s">
        <v>336</v>
      </c>
      <c r="B194" s="69" t="s">
        <v>336</v>
      </c>
      <c r="C194" s="70"/>
      <c r="D194" s="151" t="s">
        <v>336</v>
      </c>
      <c r="E194" s="152"/>
      <c r="F194" s="152"/>
      <c r="G194" s="152"/>
      <c r="H194" s="162"/>
      <c r="I194" s="162"/>
      <c r="J194" s="162"/>
      <c r="K194" s="162"/>
      <c r="L194" s="162"/>
    </row>
    <row r="195" spans="1:12" ht="9.9" customHeight="1" x14ac:dyDescent="0.3">
      <c r="A195" s="206" t="s">
        <v>669</v>
      </c>
      <c r="B195" s="151" t="s">
        <v>670</v>
      </c>
      <c r="C195" s="152"/>
      <c r="D195" s="152"/>
      <c r="E195" s="152"/>
      <c r="F195" s="152"/>
      <c r="G195" s="152"/>
      <c r="H195" s="153">
        <v>8001999.4100000001</v>
      </c>
      <c r="I195" s="153">
        <v>1424500.49</v>
      </c>
      <c r="J195" s="153">
        <v>561164.30000000005</v>
      </c>
      <c r="K195" s="153">
        <v>8865335.5999999996</v>
      </c>
      <c r="L195" s="153">
        <f>I195-J195</f>
        <v>863336.19</v>
      </c>
    </row>
    <row r="196" spans="1:12" ht="9.9" customHeight="1" x14ac:dyDescent="0.3">
      <c r="A196" s="206" t="s">
        <v>671</v>
      </c>
      <c r="B196" s="68" t="s">
        <v>336</v>
      </c>
      <c r="C196" s="151" t="s">
        <v>672</v>
      </c>
      <c r="D196" s="152"/>
      <c r="E196" s="152"/>
      <c r="F196" s="152"/>
      <c r="G196" s="152"/>
      <c r="H196" s="153">
        <v>4866807.1100000003</v>
      </c>
      <c r="I196" s="153">
        <v>1100882.25</v>
      </c>
      <c r="J196" s="153">
        <v>557209.55000000005</v>
      </c>
      <c r="K196" s="153">
        <v>5410479.8099999996</v>
      </c>
      <c r="L196" s="153">
        <f t="shared" ref="L196:L204" si="0">I196-J196</f>
        <v>543672.69999999995</v>
      </c>
    </row>
    <row r="197" spans="1:12" ht="9.9" customHeight="1" x14ac:dyDescent="0.3">
      <c r="A197" s="206" t="s">
        <v>673</v>
      </c>
      <c r="B197" s="69" t="s">
        <v>336</v>
      </c>
      <c r="C197" s="70"/>
      <c r="D197" s="151" t="s">
        <v>674</v>
      </c>
      <c r="E197" s="152"/>
      <c r="F197" s="152"/>
      <c r="G197" s="152"/>
      <c r="H197" s="153">
        <v>3819204.88</v>
      </c>
      <c r="I197" s="153">
        <v>971724.63</v>
      </c>
      <c r="J197" s="153">
        <v>557209.55000000005</v>
      </c>
      <c r="K197" s="153">
        <v>4233719.96</v>
      </c>
      <c r="L197" s="153">
        <f t="shared" si="0"/>
        <v>414515.07999999996</v>
      </c>
    </row>
    <row r="198" spans="1:12" ht="9.9" customHeight="1" x14ac:dyDescent="0.3">
      <c r="A198" s="206" t="s">
        <v>675</v>
      </c>
      <c r="B198" s="69" t="s">
        <v>336</v>
      </c>
      <c r="C198" s="70"/>
      <c r="D198" s="70"/>
      <c r="E198" s="151" t="s">
        <v>676</v>
      </c>
      <c r="F198" s="152"/>
      <c r="G198" s="152"/>
      <c r="H198" s="153">
        <v>112572.37</v>
      </c>
      <c r="I198" s="153">
        <v>4695.88</v>
      </c>
      <c r="J198" s="153">
        <v>0</v>
      </c>
      <c r="K198" s="153">
        <v>117268.25</v>
      </c>
      <c r="L198" s="153">
        <f t="shared" si="0"/>
        <v>4695.88</v>
      </c>
    </row>
    <row r="199" spans="1:12" ht="9.9" customHeight="1" x14ac:dyDescent="0.3">
      <c r="A199" s="206" t="s">
        <v>697</v>
      </c>
      <c r="B199" s="69" t="s">
        <v>336</v>
      </c>
      <c r="C199" s="70"/>
      <c r="D199" s="70"/>
      <c r="E199" s="70"/>
      <c r="F199" s="151" t="s">
        <v>698</v>
      </c>
      <c r="G199" s="152"/>
      <c r="H199" s="153">
        <v>112572.37</v>
      </c>
      <c r="I199" s="153">
        <v>4695.88</v>
      </c>
      <c r="J199" s="153">
        <v>0</v>
      </c>
      <c r="K199" s="153">
        <v>117268.25</v>
      </c>
      <c r="L199" s="153">
        <f t="shared" si="0"/>
        <v>4695.88</v>
      </c>
    </row>
    <row r="200" spans="1:12" ht="9.9" customHeight="1" x14ac:dyDescent="0.3">
      <c r="A200" s="207" t="s">
        <v>699</v>
      </c>
      <c r="B200" s="69" t="s">
        <v>336</v>
      </c>
      <c r="C200" s="70"/>
      <c r="D200" s="70"/>
      <c r="E200" s="70"/>
      <c r="F200" s="70"/>
      <c r="G200" s="154" t="s">
        <v>680</v>
      </c>
      <c r="H200" s="155">
        <v>86117.3</v>
      </c>
      <c r="I200" s="155">
        <v>3587.73</v>
      </c>
      <c r="J200" s="155">
        <v>0</v>
      </c>
      <c r="K200" s="155">
        <v>89705.03</v>
      </c>
      <c r="L200" s="155">
        <f t="shared" si="0"/>
        <v>3587.73</v>
      </c>
    </row>
    <row r="201" spans="1:12" ht="9.9" customHeight="1" x14ac:dyDescent="0.3">
      <c r="A201" s="207" t="s">
        <v>702</v>
      </c>
      <c r="B201" s="69" t="s">
        <v>336</v>
      </c>
      <c r="C201" s="70"/>
      <c r="D201" s="70"/>
      <c r="E201" s="70"/>
      <c r="F201" s="70"/>
      <c r="G201" s="154" t="s">
        <v>686</v>
      </c>
      <c r="H201" s="155">
        <v>17223.47</v>
      </c>
      <c r="I201" s="155">
        <v>717.55</v>
      </c>
      <c r="J201" s="155">
        <v>0</v>
      </c>
      <c r="K201" s="155">
        <v>17941.02</v>
      </c>
      <c r="L201" s="155">
        <f t="shared" si="0"/>
        <v>717.55</v>
      </c>
    </row>
    <row r="202" spans="1:12" ht="10.35" customHeight="1" x14ac:dyDescent="0.3">
      <c r="A202" s="207" t="s">
        <v>703</v>
      </c>
      <c r="B202" s="158" t="s">
        <v>336</v>
      </c>
      <c r="C202" s="159"/>
      <c r="D202" s="159"/>
      <c r="E202" s="159"/>
      <c r="F202" s="159"/>
      <c r="G202" s="160" t="s">
        <v>688</v>
      </c>
      <c r="H202" s="161">
        <v>6889.4</v>
      </c>
      <c r="I202" s="161">
        <v>287.02</v>
      </c>
      <c r="J202" s="161">
        <v>0</v>
      </c>
      <c r="K202" s="161">
        <v>7176.42</v>
      </c>
      <c r="L202" s="161">
        <f t="shared" si="0"/>
        <v>287.02</v>
      </c>
    </row>
    <row r="203" spans="1:12" ht="9.9" customHeight="1" x14ac:dyDescent="0.3">
      <c r="A203" s="207" t="s">
        <v>704</v>
      </c>
      <c r="B203" s="272" t="s">
        <v>336</v>
      </c>
      <c r="C203" s="273"/>
      <c r="D203" s="273"/>
      <c r="E203" s="273"/>
      <c r="F203" s="273"/>
      <c r="G203" s="274" t="s">
        <v>692</v>
      </c>
      <c r="H203" s="275">
        <v>31.4</v>
      </c>
      <c r="I203" s="275">
        <v>1.28</v>
      </c>
      <c r="J203" s="275">
        <v>0</v>
      </c>
      <c r="K203" s="275">
        <v>32.68</v>
      </c>
      <c r="L203" s="275">
        <f t="shared" si="0"/>
        <v>1.28</v>
      </c>
    </row>
    <row r="204" spans="1:12" ht="9.9" customHeight="1" x14ac:dyDescent="0.3">
      <c r="A204" s="207" t="s">
        <v>705</v>
      </c>
      <c r="B204" s="69" t="s">
        <v>336</v>
      </c>
      <c r="C204" s="70"/>
      <c r="D204" s="70"/>
      <c r="E204" s="70"/>
      <c r="F204" s="70"/>
      <c r="G204" s="154" t="s">
        <v>694</v>
      </c>
      <c r="H204" s="155">
        <v>2310.8000000000002</v>
      </c>
      <c r="I204" s="155">
        <v>102.3</v>
      </c>
      <c r="J204" s="155">
        <v>0</v>
      </c>
      <c r="K204" s="155">
        <v>2413.1</v>
      </c>
      <c r="L204" s="155">
        <f t="shared" si="0"/>
        <v>102.3</v>
      </c>
    </row>
    <row r="205" spans="1:12" ht="9.9" customHeight="1" x14ac:dyDescent="0.3">
      <c r="A205" s="30" t="s">
        <v>336</v>
      </c>
      <c r="B205" s="69" t="s">
        <v>336</v>
      </c>
      <c r="C205" s="70"/>
      <c r="D205" s="70"/>
      <c r="E205" s="70"/>
      <c r="F205" s="70"/>
      <c r="G205" s="156" t="s">
        <v>336</v>
      </c>
      <c r="H205" s="157"/>
      <c r="I205" s="157"/>
      <c r="J205" s="157"/>
      <c r="K205" s="157"/>
      <c r="L205" s="157"/>
    </row>
    <row r="206" spans="1:12" ht="9.9" customHeight="1" x14ac:dyDescent="0.3">
      <c r="A206" s="206" t="s">
        <v>706</v>
      </c>
      <c r="B206" s="69" t="s">
        <v>336</v>
      </c>
      <c r="C206" s="70"/>
      <c r="D206" s="70"/>
      <c r="E206" s="151" t="s">
        <v>707</v>
      </c>
      <c r="F206" s="152"/>
      <c r="G206" s="152"/>
      <c r="H206" s="153">
        <v>3074867.77</v>
      </c>
      <c r="I206" s="153">
        <v>926322.72</v>
      </c>
      <c r="J206" s="153">
        <v>557209.55000000005</v>
      </c>
      <c r="K206" s="153">
        <v>3443980.94</v>
      </c>
      <c r="L206" s="153">
        <f t="shared" ref="L206:L218" si="1">I206-J206</f>
        <v>369113.16999999993</v>
      </c>
    </row>
    <row r="207" spans="1:12" ht="9.9" customHeight="1" x14ac:dyDescent="0.3">
      <c r="A207" s="206" t="s">
        <v>708</v>
      </c>
      <c r="B207" s="69" t="s">
        <v>336</v>
      </c>
      <c r="C207" s="70"/>
      <c r="D207" s="70"/>
      <c r="E207" s="70"/>
      <c r="F207" s="151" t="s">
        <v>678</v>
      </c>
      <c r="G207" s="152"/>
      <c r="H207" s="153">
        <v>688053.93</v>
      </c>
      <c r="I207" s="153">
        <v>225861.55</v>
      </c>
      <c r="J207" s="153">
        <v>136812.99</v>
      </c>
      <c r="K207" s="153">
        <v>777102.49</v>
      </c>
      <c r="L207" s="153">
        <f t="shared" si="1"/>
        <v>89048.56</v>
      </c>
    </row>
    <row r="208" spans="1:12" ht="9.9" customHeight="1" x14ac:dyDescent="0.3">
      <c r="A208" s="207" t="s">
        <v>709</v>
      </c>
      <c r="B208" s="69" t="s">
        <v>336</v>
      </c>
      <c r="C208" s="70"/>
      <c r="D208" s="70"/>
      <c r="E208" s="70"/>
      <c r="F208" s="70"/>
      <c r="G208" s="154" t="s">
        <v>680</v>
      </c>
      <c r="H208" s="155">
        <v>346680.39</v>
      </c>
      <c r="I208" s="155">
        <v>43407.57</v>
      </c>
      <c r="J208" s="155">
        <v>0</v>
      </c>
      <c r="K208" s="155">
        <v>390087.96</v>
      </c>
      <c r="L208" s="155">
        <f t="shared" si="1"/>
        <v>43407.57</v>
      </c>
    </row>
    <row r="209" spans="1:12" ht="9.9" customHeight="1" x14ac:dyDescent="0.3">
      <c r="A209" s="207" t="s">
        <v>710</v>
      </c>
      <c r="B209" s="69" t="s">
        <v>336</v>
      </c>
      <c r="C209" s="70"/>
      <c r="D209" s="70"/>
      <c r="E209" s="70"/>
      <c r="F209" s="70"/>
      <c r="G209" s="154" t="s">
        <v>682</v>
      </c>
      <c r="H209" s="155">
        <v>49440.69</v>
      </c>
      <c r="I209" s="155">
        <v>93081.4</v>
      </c>
      <c r="J209" s="155">
        <v>86894.27</v>
      </c>
      <c r="K209" s="155">
        <v>55627.82</v>
      </c>
      <c r="L209" s="155">
        <f t="shared" si="1"/>
        <v>6187.1299999999901</v>
      </c>
    </row>
    <row r="210" spans="1:12" ht="9.9" customHeight="1" x14ac:dyDescent="0.3">
      <c r="A210" s="207" t="s">
        <v>711</v>
      </c>
      <c r="B210" s="69" t="s">
        <v>336</v>
      </c>
      <c r="C210" s="70"/>
      <c r="D210" s="70"/>
      <c r="E210" s="70"/>
      <c r="F210" s="70"/>
      <c r="G210" s="154" t="s">
        <v>684</v>
      </c>
      <c r="H210" s="155">
        <v>48252.04</v>
      </c>
      <c r="I210" s="155">
        <v>55558.879999999997</v>
      </c>
      <c r="J210" s="155">
        <v>48252.04</v>
      </c>
      <c r="K210" s="155">
        <v>55558.879999999997</v>
      </c>
      <c r="L210" s="155">
        <f t="shared" si="1"/>
        <v>7306.8399999999965</v>
      </c>
    </row>
    <row r="211" spans="1:12" ht="9.9" customHeight="1" x14ac:dyDescent="0.3">
      <c r="A211" s="207" t="s">
        <v>712</v>
      </c>
      <c r="B211" s="69" t="s">
        <v>336</v>
      </c>
      <c r="C211" s="70"/>
      <c r="D211" s="70"/>
      <c r="E211" s="70"/>
      <c r="F211" s="70"/>
      <c r="G211" s="154" t="s">
        <v>686</v>
      </c>
      <c r="H211" s="155">
        <v>106733.81</v>
      </c>
      <c r="I211" s="155">
        <v>14411.37</v>
      </c>
      <c r="J211" s="155">
        <v>0</v>
      </c>
      <c r="K211" s="155">
        <v>121145.18</v>
      </c>
      <c r="L211" s="155">
        <f t="shared" si="1"/>
        <v>14411.37</v>
      </c>
    </row>
    <row r="212" spans="1:12" ht="9.9" customHeight="1" x14ac:dyDescent="0.3">
      <c r="A212" s="207" t="s">
        <v>713</v>
      </c>
      <c r="B212" s="69" t="s">
        <v>336</v>
      </c>
      <c r="C212" s="70"/>
      <c r="D212" s="70"/>
      <c r="E212" s="70"/>
      <c r="F212" s="70"/>
      <c r="G212" s="154" t="s">
        <v>688</v>
      </c>
      <c r="H212" s="155">
        <v>31897.91</v>
      </c>
      <c r="I212" s="155">
        <v>4246.1899999999996</v>
      </c>
      <c r="J212" s="155">
        <v>0</v>
      </c>
      <c r="K212" s="155">
        <v>36144.1</v>
      </c>
      <c r="L212" s="155">
        <f t="shared" si="1"/>
        <v>4246.1899999999996</v>
      </c>
    </row>
    <row r="213" spans="1:12" ht="9.9" customHeight="1" x14ac:dyDescent="0.3">
      <c r="A213" s="207" t="s">
        <v>714</v>
      </c>
      <c r="B213" s="69" t="s">
        <v>336</v>
      </c>
      <c r="C213" s="70"/>
      <c r="D213" s="70"/>
      <c r="E213" s="70"/>
      <c r="F213" s="70"/>
      <c r="G213" s="154" t="s">
        <v>690</v>
      </c>
      <c r="H213" s="155">
        <v>4134.3900000000003</v>
      </c>
      <c r="I213" s="155">
        <v>536.73</v>
      </c>
      <c r="J213" s="155">
        <v>0</v>
      </c>
      <c r="K213" s="155">
        <v>4671.12</v>
      </c>
      <c r="L213" s="155">
        <f t="shared" si="1"/>
        <v>536.73</v>
      </c>
    </row>
    <row r="214" spans="1:12" ht="9.9" customHeight="1" x14ac:dyDescent="0.3">
      <c r="A214" s="207" t="s">
        <v>715</v>
      </c>
      <c r="B214" s="69" t="s">
        <v>336</v>
      </c>
      <c r="C214" s="70"/>
      <c r="D214" s="70"/>
      <c r="E214" s="70"/>
      <c r="F214" s="70"/>
      <c r="G214" s="154" t="s">
        <v>716</v>
      </c>
      <c r="H214" s="155">
        <v>31184.07</v>
      </c>
      <c r="I214" s="155">
        <v>5357.01</v>
      </c>
      <c r="J214" s="155">
        <v>1493.22</v>
      </c>
      <c r="K214" s="155">
        <v>35047.86</v>
      </c>
      <c r="L214" s="155">
        <f t="shared" si="1"/>
        <v>3863.79</v>
      </c>
    </row>
    <row r="215" spans="1:12" ht="9.9" customHeight="1" x14ac:dyDescent="0.3">
      <c r="A215" s="207" t="s">
        <v>717</v>
      </c>
      <c r="B215" s="69" t="s">
        <v>336</v>
      </c>
      <c r="C215" s="70"/>
      <c r="D215" s="70"/>
      <c r="E215" s="70"/>
      <c r="F215" s="70"/>
      <c r="G215" s="154" t="s">
        <v>692</v>
      </c>
      <c r="H215" s="155">
        <v>898.43</v>
      </c>
      <c r="I215" s="155">
        <v>119.56</v>
      </c>
      <c r="J215" s="155">
        <v>0</v>
      </c>
      <c r="K215" s="155">
        <v>1017.99</v>
      </c>
      <c r="L215" s="155">
        <f t="shared" si="1"/>
        <v>119.56</v>
      </c>
    </row>
    <row r="216" spans="1:12" ht="9.9" customHeight="1" x14ac:dyDescent="0.3">
      <c r="A216" s="207" t="s">
        <v>718</v>
      </c>
      <c r="B216" s="69" t="s">
        <v>336</v>
      </c>
      <c r="C216" s="70"/>
      <c r="D216" s="70"/>
      <c r="E216" s="70"/>
      <c r="F216" s="70"/>
      <c r="G216" s="154" t="s">
        <v>694</v>
      </c>
      <c r="H216" s="155">
        <v>64563.5</v>
      </c>
      <c r="I216" s="155">
        <v>8459</v>
      </c>
      <c r="J216" s="155">
        <v>0</v>
      </c>
      <c r="K216" s="155">
        <v>73022.5</v>
      </c>
      <c r="L216" s="155">
        <f t="shared" si="1"/>
        <v>8459</v>
      </c>
    </row>
    <row r="217" spans="1:12" ht="9.9" customHeight="1" x14ac:dyDescent="0.3">
      <c r="A217" s="207" t="s">
        <v>719</v>
      </c>
      <c r="B217" s="69" t="s">
        <v>336</v>
      </c>
      <c r="C217" s="70"/>
      <c r="D217" s="70"/>
      <c r="E217" s="70"/>
      <c r="F217" s="70"/>
      <c r="G217" s="154" t="s">
        <v>720</v>
      </c>
      <c r="H217" s="155">
        <v>3720.7</v>
      </c>
      <c r="I217" s="155">
        <v>409.84</v>
      </c>
      <c r="J217" s="155">
        <v>173.46</v>
      </c>
      <c r="K217" s="155">
        <v>3957.08</v>
      </c>
      <c r="L217" s="155">
        <f t="shared" si="1"/>
        <v>236.37999999999997</v>
      </c>
    </row>
    <row r="218" spans="1:12" ht="9.9" customHeight="1" x14ac:dyDescent="0.3">
      <c r="A218" s="207" t="s">
        <v>721</v>
      </c>
      <c r="B218" s="69" t="s">
        <v>336</v>
      </c>
      <c r="C218" s="70"/>
      <c r="D218" s="70"/>
      <c r="E218" s="70"/>
      <c r="F218" s="70"/>
      <c r="G218" s="154" t="s">
        <v>696</v>
      </c>
      <c r="H218" s="155">
        <v>548</v>
      </c>
      <c r="I218" s="155">
        <v>274</v>
      </c>
      <c r="J218" s="155">
        <v>0</v>
      </c>
      <c r="K218" s="155">
        <v>822</v>
      </c>
      <c r="L218" s="155">
        <f t="shared" si="1"/>
        <v>274</v>
      </c>
    </row>
    <row r="219" spans="1:12" ht="9.9" customHeight="1" x14ac:dyDescent="0.3">
      <c r="A219" s="30" t="s">
        <v>336</v>
      </c>
      <c r="B219" s="69" t="s">
        <v>336</v>
      </c>
      <c r="C219" s="70"/>
      <c r="D219" s="70"/>
      <c r="E219" s="70"/>
      <c r="F219" s="70"/>
      <c r="G219" s="156" t="s">
        <v>336</v>
      </c>
      <c r="H219" s="157"/>
      <c r="I219" s="157"/>
      <c r="J219" s="157"/>
      <c r="K219" s="157"/>
      <c r="L219" s="157"/>
    </row>
    <row r="220" spans="1:12" ht="9.9" customHeight="1" x14ac:dyDescent="0.3">
      <c r="A220" s="206" t="s">
        <v>722</v>
      </c>
      <c r="B220" s="69" t="s">
        <v>336</v>
      </c>
      <c r="C220" s="70"/>
      <c r="D220" s="70"/>
      <c r="E220" s="70"/>
      <c r="F220" s="151" t="s">
        <v>698</v>
      </c>
      <c r="G220" s="152"/>
      <c r="H220" s="153">
        <v>2386813.84</v>
      </c>
      <c r="I220" s="153">
        <v>700461.17</v>
      </c>
      <c r="J220" s="153">
        <v>420396.56</v>
      </c>
      <c r="K220" s="153">
        <v>2666878.4500000002</v>
      </c>
      <c r="L220" s="153">
        <f t="shared" ref="L220:L235" si="2">I220-J220</f>
        <v>280064.61000000004</v>
      </c>
    </row>
    <row r="221" spans="1:12" ht="9.9" customHeight="1" x14ac:dyDescent="0.3">
      <c r="A221" s="207" t="s">
        <v>723</v>
      </c>
      <c r="B221" s="69" t="s">
        <v>336</v>
      </c>
      <c r="C221" s="70"/>
      <c r="D221" s="70"/>
      <c r="E221" s="70"/>
      <c r="F221" s="70"/>
      <c r="G221" s="154" t="s">
        <v>680</v>
      </c>
      <c r="H221" s="155">
        <v>1088656.6100000001</v>
      </c>
      <c r="I221" s="155">
        <v>113454.64</v>
      </c>
      <c r="J221" s="155">
        <v>0</v>
      </c>
      <c r="K221" s="155">
        <v>1202111.25</v>
      </c>
      <c r="L221" s="155">
        <f t="shared" si="2"/>
        <v>113454.64</v>
      </c>
    </row>
    <row r="222" spans="1:12" ht="9.9" customHeight="1" x14ac:dyDescent="0.3">
      <c r="A222" s="207" t="s">
        <v>724</v>
      </c>
      <c r="B222" s="69" t="s">
        <v>336</v>
      </c>
      <c r="C222" s="70"/>
      <c r="D222" s="70"/>
      <c r="E222" s="70"/>
      <c r="F222" s="70"/>
      <c r="G222" s="154" t="s">
        <v>682</v>
      </c>
      <c r="H222" s="155">
        <v>125861.93</v>
      </c>
      <c r="I222" s="155">
        <v>294518.46999999997</v>
      </c>
      <c r="J222" s="155">
        <v>259461.52</v>
      </c>
      <c r="K222" s="155">
        <v>160918.88</v>
      </c>
      <c r="L222" s="155">
        <f t="shared" si="2"/>
        <v>35056.949999999983</v>
      </c>
    </row>
    <row r="223" spans="1:12" ht="9.9" customHeight="1" x14ac:dyDescent="0.3">
      <c r="A223" s="207" t="s">
        <v>725</v>
      </c>
      <c r="B223" s="69" t="s">
        <v>336</v>
      </c>
      <c r="C223" s="70"/>
      <c r="D223" s="70"/>
      <c r="E223" s="70"/>
      <c r="F223" s="70"/>
      <c r="G223" s="154" t="s">
        <v>684</v>
      </c>
      <c r="H223" s="155">
        <v>150042.35</v>
      </c>
      <c r="I223" s="155">
        <v>169047.17</v>
      </c>
      <c r="J223" s="155">
        <v>149237.18</v>
      </c>
      <c r="K223" s="155">
        <v>169852.34</v>
      </c>
      <c r="L223" s="155">
        <f t="shared" si="2"/>
        <v>19809.99000000002</v>
      </c>
    </row>
    <row r="224" spans="1:12" ht="9.9" customHeight="1" x14ac:dyDescent="0.3">
      <c r="A224" s="207" t="s">
        <v>726</v>
      </c>
      <c r="B224" s="69" t="s">
        <v>336</v>
      </c>
      <c r="C224" s="70"/>
      <c r="D224" s="70"/>
      <c r="E224" s="70"/>
      <c r="F224" s="70"/>
      <c r="G224" s="154" t="s">
        <v>727</v>
      </c>
      <c r="H224" s="155">
        <v>1691.06</v>
      </c>
      <c r="I224" s="155">
        <v>0</v>
      </c>
      <c r="J224" s="155">
        <v>0</v>
      </c>
      <c r="K224" s="155">
        <v>1691.06</v>
      </c>
      <c r="L224" s="155">
        <f t="shared" si="2"/>
        <v>0</v>
      </c>
    </row>
    <row r="225" spans="1:12" ht="9.9" customHeight="1" x14ac:dyDescent="0.3">
      <c r="A225" s="207" t="s">
        <v>728</v>
      </c>
      <c r="B225" s="69" t="s">
        <v>336</v>
      </c>
      <c r="C225" s="70"/>
      <c r="D225" s="70"/>
      <c r="E225" s="70"/>
      <c r="F225" s="70"/>
      <c r="G225" s="154" t="s">
        <v>729</v>
      </c>
      <c r="H225" s="155">
        <v>909.01</v>
      </c>
      <c r="I225" s="155">
        <v>0</v>
      </c>
      <c r="J225" s="155">
        <v>0</v>
      </c>
      <c r="K225" s="155">
        <v>909.01</v>
      </c>
      <c r="L225" s="155">
        <f t="shared" si="2"/>
        <v>0</v>
      </c>
    </row>
    <row r="226" spans="1:12" ht="9.9" customHeight="1" x14ac:dyDescent="0.3">
      <c r="A226" s="207" t="s">
        <v>730</v>
      </c>
      <c r="B226" s="69" t="s">
        <v>336</v>
      </c>
      <c r="C226" s="70"/>
      <c r="D226" s="70"/>
      <c r="E226" s="70"/>
      <c r="F226" s="70"/>
      <c r="G226" s="154" t="s">
        <v>686</v>
      </c>
      <c r="H226" s="155">
        <v>323928.05</v>
      </c>
      <c r="I226" s="155">
        <v>29320.94</v>
      </c>
      <c r="J226" s="155">
        <v>0</v>
      </c>
      <c r="K226" s="155">
        <v>353248.99</v>
      </c>
      <c r="L226" s="155">
        <f t="shared" si="2"/>
        <v>29320.94</v>
      </c>
    </row>
    <row r="227" spans="1:12" ht="9.9" customHeight="1" x14ac:dyDescent="0.3">
      <c r="A227" s="207" t="s">
        <v>731</v>
      </c>
      <c r="B227" s="69" t="s">
        <v>336</v>
      </c>
      <c r="C227" s="70"/>
      <c r="D227" s="70"/>
      <c r="E227" s="70"/>
      <c r="F227" s="70"/>
      <c r="G227" s="154" t="s">
        <v>688</v>
      </c>
      <c r="H227" s="155">
        <v>97175.99</v>
      </c>
      <c r="I227" s="155">
        <v>8309.23</v>
      </c>
      <c r="J227" s="155">
        <v>0</v>
      </c>
      <c r="K227" s="155">
        <v>105485.22</v>
      </c>
      <c r="L227" s="155">
        <f t="shared" si="2"/>
        <v>8309.23</v>
      </c>
    </row>
    <row r="228" spans="1:12" ht="9.9" customHeight="1" x14ac:dyDescent="0.3">
      <c r="A228" s="207" t="s">
        <v>732</v>
      </c>
      <c r="B228" s="69" t="s">
        <v>336</v>
      </c>
      <c r="C228" s="70"/>
      <c r="D228" s="70"/>
      <c r="E228" s="70"/>
      <c r="F228" s="70"/>
      <c r="G228" s="154" t="s">
        <v>690</v>
      </c>
      <c r="H228" s="155">
        <v>12223.62</v>
      </c>
      <c r="I228" s="155">
        <v>1048.58</v>
      </c>
      <c r="J228" s="155">
        <v>0</v>
      </c>
      <c r="K228" s="155">
        <v>13272.2</v>
      </c>
      <c r="L228" s="155">
        <f t="shared" si="2"/>
        <v>1048.58</v>
      </c>
    </row>
    <row r="229" spans="1:12" ht="9.9" customHeight="1" x14ac:dyDescent="0.3">
      <c r="A229" s="207" t="s">
        <v>733</v>
      </c>
      <c r="B229" s="69" t="s">
        <v>336</v>
      </c>
      <c r="C229" s="70"/>
      <c r="D229" s="70"/>
      <c r="E229" s="70"/>
      <c r="F229" s="70"/>
      <c r="G229" s="154" t="s">
        <v>716</v>
      </c>
      <c r="H229" s="155">
        <v>216014.63</v>
      </c>
      <c r="I229" s="155">
        <v>37373.46</v>
      </c>
      <c r="J229" s="155">
        <v>11016.93</v>
      </c>
      <c r="K229" s="155">
        <v>242371.16</v>
      </c>
      <c r="L229" s="155">
        <f t="shared" si="2"/>
        <v>26356.53</v>
      </c>
    </row>
    <row r="230" spans="1:12" ht="9.9" customHeight="1" x14ac:dyDescent="0.3">
      <c r="A230" s="207" t="s">
        <v>734</v>
      </c>
      <c r="B230" s="69" t="s">
        <v>336</v>
      </c>
      <c r="C230" s="70"/>
      <c r="D230" s="70"/>
      <c r="E230" s="70"/>
      <c r="F230" s="70"/>
      <c r="G230" s="154" t="s">
        <v>692</v>
      </c>
      <c r="H230" s="155">
        <v>7411.62</v>
      </c>
      <c r="I230" s="155">
        <v>658.23</v>
      </c>
      <c r="J230" s="155">
        <v>0</v>
      </c>
      <c r="K230" s="155">
        <v>8069.85</v>
      </c>
      <c r="L230" s="155">
        <f t="shared" si="2"/>
        <v>658.23</v>
      </c>
    </row>
    <row r="231" spans="1:12" ht="9.9" customHeight="1" x14ac:dyDescent="0.3">
      <c r="A231" s="207" t="s">
        <v>735</v>
      </c>
      <c r="B231" s="69" t="s">
        <v>336</v>
      </c>
      <c r="C231" s="70"/>
      <c r="D231" s="70"/>
      <c r="E231" s="70"/>
      <c r="F231" s="70"/>
      <c r="G231" s="154" t="s">
        <v>694</v>
      </c>
      <c r="H231" s="155">
        <v>314194.90000000002</v>
      </c>
      <c r="I231" s="155">
        <v>42270</v>
      </c>
      <c r="J231" s="155">
        <v>0</v>
      </c>
      <c r="K231" s="155">
        <v>356464.9</v>
      </c>
      <c r="L231" s="155">
        <f t="shared" si="2"/>
        <v>42270</v>
      </c>
    </row>
    <row r="232" spans="1:12" ht="9.9" customHeight="1" x14ac:dyDescent="0.3">
      <c r="A232" s="207" t="s">
        <v>736</v>
      </c>
      <c r="B232" s="69" t="s">
        <v>336</v>
      </c>
      <c r="C232" s="70"/>
      <c r="D232" s="70"/>
      <c r="E232" s="70"/>
      <c r="F232" s="70"/>
      <c r="G232" s="154" t="s">
        <v>720</v>
      </c>
      <c r="H232" s="155">
        <v>39586.660000000003</v>
      </c>
      <c r="I232" s="155">
        <v>4186.45</v>
      </c>
      <c r="J232" s="155">
        <v>680.93</v>
      </c>
      <c r="K232" s="155">
        <v>43092.18</v>
      </c>
      <c r="L232" s="155">
        <f t="shared" si="2"/>
        <v>3505.52</v>
      </c>
    </row>
    <row r="233" spans="1:12" ht="9.9" customHeight="1" x14ac:dyDescent="0.3">
      <c r="A233" s="207" t="s">
        <v>737</v>
      </c>
      <c r="B233" s="69" t="s">
        <v>336</v>
      </c>
      <c r="C233" s="70"/>
      <c r="D233" s="70"/>
      <c r="E233" s="70"/>
      <c r="F233" s="70"/>
      <c r="G233" s="154" t="s">
        <v>696</v>
      </c>
      <c r="H233" s="155">
        <v>1908</v>
      </c>
      <c r="I233" s="155">
        <v>274</v>
      </c>
      <c r="J233" s="155">
        <v>0</v>
      </c>
      <c r="K233" s="155">
        <v>2182</v>
      </c>
      <c r="L233" s="155">
        <f t="shared" si="2"/>
        <v>274</v>
      </c>
    </row>
    <row r="234" spans="1:12" ht="9.9" customHeight="1" x14ac:dyDescent="0.3">
      <c r="A234" s="207" t="s">
        <v>738</v>
      </c>
      <c r="B234" s="69" t="s">
        <v>336</v>
      </c>
      <c r="C234" s="70"/>
      <c r="D234" s="70"/>
      <c r="E234" s="70"/>
      <c r="F234" s="70"/>
      <c r="G234" s="154" t="s">
        <v>739</v>
      </c>
      <c r="H234" s="155">
        <v>2302.7399999999998</v>
      </c>
      <c r="I234" s="155">
        <v>0</v>
      </c>
      <c r="J234" s="155">
        <v>0</v>
      </c>
      <c r="K234" s="155">
        <v>2302.7399999999998</v>
      </c>
      <c r="L234" s="155">
        <f t="shared" si="2"/>
        <v>0</v>
      </c>
    </row>
    <row r="235" spans="1:12" ht="9.9" customHeight="1" x14ac:dyDescent="0.3">
      <c r="A235" s="207" t="s">
        <v>740</v>
      </c>
      <c r="B235" s="69" t="s">
        <v>336</v>
      </c>
      <c r="C235" s="70"/>
      <c r="D235" s="70"/>
      <c r="E235" s="70"/>
      <c r="F235" s="70"/>
      <c r="G235" s="154" t="s">
        <v>741</v>
      </c>
      <c r="H235" s="155">
        <v>4906.67</v>
      </c>
      <c r="I235" s="155">
        <v>0</v>
      </c>
      <c r="J235" s="155">
        <v>0</v>
      </c>
      <c r="K235" s="155">
        <v>4906.67</v>
      </c>
      <c r="L235" s="155">
        <f t="shared" si="2"/>
        <v>0</v>
      </c>
    </row>
    <row r="236" spans="1:12" ht="9.9" customHeight="1" x14ac:dyDescent="0.3">
      <c r="A236" s="30" t="s">
        <v>336</v>
      </c>
      <c r="B236" s="69" t="s">
        <v>336</v>
      </c>
      <c r="C236" s="70"/>
      <c r="D236" s="70"/>
      <c r="E236" s="70"/>
      <c r="F236" s="70"/>
      <c r="G236" s="156" t="s">
        <v>336</v>
      </c>
      <c r="H236" s="157"/>
      <c r="I236" s="157"/>
      <c r="J236" s="157"/>
      <c r="K236" s="157"/>
      <c r="L236" s="157"/>
    </row>
    <row r="237" spans="1:12" ht="9.9" customHeight="1" x14ac:dyDescent="0.3">
      <c r="A237" s="206" t="s">
        <v>742</v>
      </c>
      <c r="B237" s="69" t="s">
        <v>336</v>
      </c>
      <c r="C237" s="70"/>
      <c r="D237" s="70"/>
      <c r="E237" s="151" t="s">
        <v>743</v>
      </c>
      <c r="F237" s="152"/>
      <c r="G237" s="152"/>
      <c r="H237" s="153">
        <v>631764.74</v>
      </c>
      <c r="I237" s="153">
        <v>40706.03</v>
      </c>
      <c r="J237" s="153">
        <v>0</v>
      </c>
      <c r="K237" s="153">
        <v>672470.77</v>
      </c>
      <c r="L237" s="153">
        <f>I237-J237</f>
        <v>40706.03</v>
      </c>
    </row>
    <row r="238" spans="1:12" ht="9.9" customHeight="1" x14ac:dyDescent="0.3">
      <c r="A238" s="206" t="s">
        <v>744</v>
      </c>
      <c r="B238" s="69" t="s">
        <v>336</v>
      </c>
      <c r="C238" s="70"/>
      <c r="D238" s="70"/>
      <c r="E238" s="70"/>
      <c r="F238" s="151" t="s">
        <v>698</v>
      </c>
      <c r="G238" s="152"/>
      <c r="H238" s="153">
        <v>631764.74</v>
      </c>
      <c r="I238" s="153">
        <v>40706.03</v>
      </c>
      <c r="J238" s="153">
        <v>0</v>
      </c>
      <c r="K238" s="153">
        <v>672470.77</v>
      </c>
      <c r="L238" s="153">
        <f>I238-J238</f>
        <v>40706.03</v>
      </c>
    </row>
    <row r="239" spans="1:12" ht="9.9" customHeight="1" x14ac:dyDescent="0.3">
      <c r="A239" s="207" t="s">
        <v>745</v>
      </c>
      <c r="B239" s="69" t="s">
        <v>336</v>
      </c>
      <c r="C239" s="70"/>
      <c r="D239" s="70"/>
      <c r="E239" s="70"/>
      <c r="F239" s="70"/>
      <c r="G239" s="154" t="s">
        <v>692</v>
      </c>
      <c r="H239" s="155">
        <v>7337.69</v>
      </c>
      <c r="I239" s="155">
        <v>811.3</v>
      </c>
      <c r="J239" s="155">
        <v>0</v>
      </c>
      <c r="K239" s="155">
        <v>8148.99</v>
      </c>
      <c r="L239" s="155">
        <f>I239-J239</f>
        <v>811.3</v>
      </c>
    </row>
    <row r="240" spans="1:12" ht="9.9" customHeight="1" x14ac:dyDescent="0.3">
      <c r="A240" s="207" t="s">
        <v>746</v>
      </c>
      <c r="B240" s="69" t="s">
        <v>336</v>
      </c>
      <c r="C240" s="70"/>
      <c r="D240" s="70"/>
      <c r="E240" s="70"/>
      <c r="F240" s="70"/>
      <c r="G240" s="154" t="s">
        <v>720</v>
      </c>
      <c r="H240" s="155">
        <v>134836.66</v>
      </c>
      <c r="I240" s="155">
        <v>1628.06</v>
      </c>
      <c r="J240" s="155">
        <v>0</v>
      </c>
      <c r="K240" s="155">
        <v>136464.72</v>
      </c>
      <c r="L240" s="155">
        <f>I240-J240</f>
        <v>1628.06</v>
      </c>
    </row>
    <row r="241" spans="1:12" ht="9.9" customHeight="1" x14ac:dyDescent="0.3">
      <c r="A241" s="207" t="s">
        <v>747</v>
      </c>
      <c r="B241" s="69" t="s">
        <v>336</v>
      </c>
      <c r="C241" s="70"/>
      <c r="D241" s="70"/>
      <c r="E241" s="70"/>
      <c r="F241" s="70"/>
      <c r="G241" s="154" t="s">
        <v>741</v>
      </c>
      <c r="H241" s="155">
        <v>489590.39</v>
      </c>
      <c r="I241" s="155">
        <v>38266.67</v>
      </c>
      <c r="J241" s="155">
        <v>0</v>
      </c>
      <c r="K241" s="155">
        <v>527857.06000000006</v>
      </c>
      <c r="L241" s="155">
        <f>I241-J241</f>
        <v>38266.67</v>
      </c>
    </row>
    <row r="242" spans="1:12" ht="9.9" customHeight="1" x14ac:dyDescent="0.3">
      <c r="A242" s="206" t="s">
        <v>336</v>
      </c>
      <c r="B242" s="69" t="s">
        <v>336</v>
      </c>
      <c r="C242" s="70"/>
      <c r="D242" s="70"/>
      <c r="E242" s="151" t="s">
        <v>336</v>
      </c>
      <c r="F242" s="152"/>
      <c r="G242" s="152"/>
      <c r="H242" s="162"/>
      <c r="I242" s="162"/>
      <c r="J242" s="162"/>
      <c r="K242" s="162"/>
      <c r="L242" s="162"/>
    </row>
    <row r="243" spans="1:12" ht="9.9" customHeight="1" x14ac:dyDescent="0.3">
      <c r="A243" s="206" t="s">
        <v>748</v>
      </c>
      <c r="B243" s="69" t="s">
        <v>336</v>
      </c>
      <c r="C243" s="70"/>
      <c r="D243" s="151" t="s">
        <v>749</v>
      </c>
      <c r="E243" s="152"/>
      <c r="F243" s="152"/>
      <c r="G243" s="152"/>
      <c r="H243" s="153">
        <v>1047602.23</v>
      </c>
      <c r="I243" s="153">
        <v>129157.62</v>
      </c>
      <c r="J243" s="153">
        <v>0</v>
      </c>
      <c r="K243" s="153">
        <v>1176759.8500000001</v>
      </c>
      <c r="L243" s="153">
        <f t="shared" ref="L243:L254" si="3">I243-J243</f>
        <v>129157.62</v>
      </c>
    </row>
    <row r="244" spans="1:12" ht="9.9" customHeight="1" x14ac:dyDescent="0.3">
      <c r="A244" s="206" t="s">
        <v>750</v>
      </c>
      <c r="B244" s="69" t="s">
        <v>336</v>
      </c>
      <c r="C244" s="70"/>
      <c r="D244" s="70"/>
      <c r="E244" s="151" t="s">
        <v>749</v>
      </c>
      <c r="F244" s="152"/>
      <c r="G244" s="152"/>
      <c r="H244" s="153">
        <v>1047602.23</v>
      </c>
      <c r="I244" s="153">
        <v>129157.62</v>
      </c>
      <c r="J244" s="153">
        <v>0</v>
      </c>
      <c r="K244" s="153">
        <v>1176759.8500000001</v>
      </c>
      <c r="L244" s="153">
        <f t="shared" si="3"/>
        <v>129157.62</v>
      </c>
    </row>
    <row r="245" spans="1:12" ht="9.9" customHeight="1" x14ac:dyDescent="0.3">
      <c r="A245" s="206" t="s">
        <v>751</v>
      </c>
      <c r="B245" s="69" t="s">
        <v>336</v>
      </c>
      <c r="C245" s="70"/>
      <c r="D245" s="70"/>
      <c r="E245" s="70"/>
      <c r="F245" s="151" t="s">
        <v>749</v>
      </c>
      <c r="G245" s="152"/>
      <c r="H245" s="153">
        <v>1047602.23</v>
      </c>
      <c r="I245" s="153">
        <v>129157.62</v>
      </c>
      <c r="J245" s="153">
        <v>0</v>
      </c>
      <c r="K245" s="153">
        <v>1176759.8500000001</v>
      </c>
      <c r="L245" s="153">
        <f t="shared" si="3"/>
        <v>129157.62</v>
      </c>
    </row>
    <row r="246" spans="1:12" ht="9.9" customHeight="1" x14ac:dyDescent="0.3">
      <c r="A246" s="207" t="s">
        <v>752</v>
      </c>
      <c r="B246" s="69" t="s">
        <v>336</v>
      </c>
      <c r="C246" s="70"/>
      <c r="D246" s="70"/>
      <c r="E246" s="70"/>
      <c r="F246" s="70"/>
      <c r="G246" s="154" t="s">
        <v>753</v>
      </c>
      <c r="H246" s="155">
        <v>56152.160000000003</v>
      </c>
      <c r="I246" s="155">
        <v>2386.46</v>
      </c>
      <c r="J246" s="155">
        <v>0</v>
      </c>
      <c r="K246" s="155">
        <v>58538.62</v>
      </c>
      <c r="L246" s="155">
        <f t="shared" si="3"/>
        <v>2386.46</v>
      </c>
    </row>
    <row r="247" spans="1:12" ht="9.9" customHeight="1" x14ac:dyDescent="0.3">
      <c r="A247" s="207" t="s">
        <v>754</v>
      </c>
      <c r="B247" s="69" t="s">
        <v>336</v>
      </c>
      <c r="C247" s="70"/>
      <c r="D247" s="70"/>
      <c r="E247" s="70"/>
      <c r="F247" s="70"/>
      <c r="G247" s="154" t="s">
        <v>755</v>
      </c>
      <c r="H247" s="155">
        <v>28665</v>
      </c>
      <c r="I247" s="155">
        <v>3675</v>
      </c>
      <c r="J247" s="155">
        <v>0</v>
      </c>
      <c r="K247" s="155">
        <v>32340</v>
      </c>
      <c r="L247" s="155">
        <f t="shared" si="3"/>
        <v>3675</v>
      </c>
    </row>
    <row r="248" spans="1:12" ht="9.9" customHeight="1" x14ac:dyDescent="0.3">
      <c r="A248" s="207" t="s">
        <v>756</v>
      </c>
      <c r="B248" s="69" t="s">
        <v>336</v>
      </c>
      <c r="C248" s="70"/>
      <c r="D248" s="70"/>
      <c r="E248" s="70"/>
      <c r="F248" s="70"/>
      <c r="G248" s="154" t="s">
        <v>757</v>
      </c>
      <c r="H248" s="155">
        <v>13975.2</v>
      </c>
      <c r="I248" s="155">
        <v>7295.63</v>
      </c>
      <c r="J248" s="155">
        <v>0</v>
      </c>
      <c r="K248" s="155">
        <v>21270.83</v>
      </c>
      <c r="L248" s="155">
        <f t="shared" si="3"/>
        <v>7295.63</v>
      </c>
    </row>
    <row r="249" spans="1:12" ht="9.9" customHeight="1" x14ac:dyDescent="0.3">
      <c r="A249" s="207" t="s">
        <v>758</v>
      </c>
      <c r="B249" s="69" t="s">
        <v>336</v>
      </c>
      <c r="C249" s="70"/>
      <c r="D249" s="70"/>
      <c r="E249" s="70"/>
      <c r="F249" s="70"/>
      <c r="G249" s="154" t="s">
        <v>759</v>
      </c>
      <c r="H249" s="155">
        <v>62152.52</v>
      </c>
      <c r="I249" s="155">
        <v>16682.740000000002</v>
      </c>
      <c r="J249" s="155">
        <v>0</v>
      </c>
      <c r="K249" s="155">
        <v>78835.259999999995</v>
      </c>
      <c r="L249" s="155">
        <f t="shared" si="3"/>
        <v>16682.740000000002</v>
      </c>
    </row>
    <row r="250" spans="1:12" ht="9.9" customHeight="1" x14ac:dyDescent="0.3">
      <c r="A250" s="207" t="s">
        <v>760</v>
      </c>
      <c r="B250" s="69" t="s">
        <v>336</v>
      </c>
      <c r="C250" s="70"/>
      <c r="D250" s="70"/>
      <c r="E250" s="70"/>
      <c r="F250" s="70"/>
      <c r="G250" s="154" t="s">
        <v>761</v>
      </c>
      <c r="H250" s="155">
        <v>331261.15999999997</v>
      </c>
      <c r="I250" s="155">
        <v>51603.48</v>
      </c>
      <c r="J250" s="155">
        <v>0</v>
      </c>
      <c r="K250" s="155">
        <v>382864.64000000001</v>
      </c>
      <c r="L250" s="155">
        <f t="shared" si="3"/>
        <v>51603.48</v>
      </c>
    </row>
    <row r="251" spans="1:12" ht="18.899999999999999" customHeight="1" x14ac:dyDescent="0.3">
      <c r="A251" s="207" t="s">
        <v>762</v>
      </c>
      <c r="B251" s="69" t="s">
        <v>336</v>
      </c>
      <c r="C251" s="70"/>
      <c r="D251" s="70"/>
      <c r="E251" s="70"/>
      <c r="F251" s="70"/>
      <c r="G251" s="154" t="s">
        <v>763</v>
      </c>
      <c r="H251" s="155">
        <v>218905.61</v>
      </c>
      <c r="I251" s="155">
        <v>1549.96</v>
      </c>
      <c r="J251" s="155">
        <v>0</v>
      </c>
      <c r="K251" s="155">
        <v>220455.57</v>
      </c>
      <c r="L251" s="155">
        <f t="shared" si="3"/>
        <v>1549.96</v>
      </c>
    </row>
    <row r="252" spans="1:12" ht="9.9" customHeight="1" x14ac:dyDescent="0.3">
      <c r="A252" s="207" t="s">
        <v>764</v>
      </c>
      <c r="B252" s="69" t="s">
        <v>336</v>
      </c>
      <c r="C252" s="70"/>
      <c r="D252" s="70"/>
      <c r="E252" s="70"/>
      <c r="F252" s="70"/>
      <c r="G252" s="154" t="s">
        <v>765</v>
      </c>
      <c r="H252" s="155">
        <v>261765.37</v>
      </c>
      <c r="I252" s="155">
        <v>37168.519999999997</v>
      </c>
      <c r="J252" s="155">
        <v>0</v>
      </c>
      <c r="K252" s="155">
        <v>298933.89</v>
      </c>
      <c r="L252" s="155">
        <f t="shared" si="3"/>
        <v>37168.519999999997</v>
      </c>
    </row>
    <row r="253" spans="1:12" ht="9.9" customHeight="1" x14ac:dyDescent="0.3">
      <c r="A253" s="207" t="s">
        <v>766</v>
      </c>
      <c r="B253" s="69" t="s">
        <v>336</v>
      </c>
      <c r="C253" s="70"/>
      <c r="D253" s="70"/>
      <c r="E253" s="70"/>
      <c r="F253" s="70"/>
      <c r="G253" s="154" t="s">
        <v>767</v>
      </c>
      <c r="H253" s="155">
        <v>10190.43</v>
      </c>
      <c r="I253" s="155">
        <v>1558.25</v>
      </c>
      <c r="J253" s="155">
        <v>0</v>
      </c>
      <c r="K253" s="155">
        <v>11748.68</v>
      </c>
      <c r="L253" s="155">
        <f t="shared" si="3"/>
        <v>1558.25</v>
      </c>
    </row>
    <row r="254" spans="1:12" ht="9.9" customHeight="1" x14ac:dyDescent="0.3">
      <c r="A254" s="207" t="s">
        <v>768</v>
      </c>
      <c r="B254" s="69" t="s">
        <v>336</v>
      </c>
      <c r="C254" s="70"/>
      <c r="D254" s="70"/>
      <c r="E254" s="70"/>
      <c r="F254" s="70"/>
      <c r="G254" s="154" t="s">
        <v>769</v>
      </c>
      <c r="H254" s="155">
        <v>64534.78</v>
      </c>
      <c r="I254" s="155">
        <v>7237.58</v>
      </c>
      <c r="J254" s="155">
        <v>0</v>
      </c>
      <c r="K254" s="155">
        <v>71772.36</v>
      </c>
      <c r="L254" s="155">
        <f t="shared" si="3"/>
        <v>7237.58</v>
      </c>
    </row>
    <row r="255" spans="1:12" ht="9.9" customHeight="1" x14ac:dyDescent="0.3">
      <c r="A255" s="30" t="s">
        <v>336</v>
      </c>
      <c r="B255" s="69" t="s">
        <v>336</v>
      </c>
      <c r="C255" s="70"/>
      <c r="D255" s="70"/>
      <c r="E255" s="70"/>
      <c r="F255" s="70"/>
      <c r="G255" s="156" t="s">
        <v>336</v>
      </c>
      <c r="H255" s="157"/>
      <c r="I255" s="157"/>
      <c r="J255" s="157"/>
      <c r="K255" s="157"/>
      <c r="L255" s="157"/>
    </row>
    <row r="256" spans="1:12" ht="9.9" customHeight="1" x14ac:dyDescent="0.3">
      <c r="A256" s="206" t="s">
        <v>770</v>
      </c>
      <c r="B256" s="68" t="s">
        <v>336</v>
      </c>
      <c r="C256" s="151" t="s">
        <v>771</v>
      </c>
      <c r="D256" s="152"/>
      <c r="E256" s="152"/>
      <c r="F256" s="152"/>
      <c r="G256" s="152"/>
      <c r="H256" s="153">
        <v>819353.14</v>
      </c>
      <c r="I256" s="153">
        <v>56047.03</v>
      </c>
      <c r="J256" s="153">
        <v>0.01</v>
      </c>
      <c r="K256" s="153">
        <v>875400.16</v>
      </c>
      <c r="L256" s="153">
        <f>I256-J256</f>
        <v>56047.02</v>
      </c>
    </row>
    <row r="257" spans="1:12" ht="9.9" customHeight="1" x14ac:dyDescent="0.3">
      <c r="A257" s="206" t="s">
        <v>772</v>
      </c>
      <c r="B257" s="69" t="s">
        <v>336</v>
      </c>
      <c r="C257" s="70"/>
      <c r="D257" s="151" t="s">
        <v>771</v>
      </c>
      <c r="E257" s="152"/>
      <c r="F257" s="152"/>
      <c r="G257" s="152"/>
      <c r="H257" s="153">
        <v>819353.14</v>
      </c>
      <c r="I257" s="153">
        <v>56047.03</v>
      </c>
      <c r="J257" s="153">
        <v>0.01</v>
      </c>
      <c r="K257" s="153">
        <v>875400.16</v>
      </c>
      <c r="L257" s="153">
        <f>I257-J257</f>
        <v>56047.02</v>
      </c>
    </row>
    <row r="258" spans="1:12" ht="9.9" customHeight="1" x14ac:dyDescent="0.3">
      <c r="A258" s="206" t="s">
        <v>773</v>
      </c>
      <c r="B258" s="69" t="s">
        <v>336</v>
      </c>
      <c r="C258" s="70"/>
      <c r="D258" s="70"/>
      <c r="E258" s="151" t="s">
        <v>771</v>
      </c>
      <c r="F258" s="152"/>
      <c r="G258" s="152"/>
      <c r="H258" s="153">
        <v>819353.14</v>
      </c>
      <c r="I258" s="153">
        <v>56047.03</v>
      </c>
      <c r="J258" s="153">
        <v>0.01</v>
      </c>
      <c r="K258" s="153">
        <v>875400.16</v>
      </c>
      <c r="L258" s="153">
        <f>I258-J258</f>
        <v>56047.02</v>
      </c>
    </row>
    <row r="259" spans="1:12" ht="9.9" customHeight="1" x14ac:dyDescent="0.3">
      <c r="A259" s="206" t="s">
        <v>774</v>
      </c>
      <c r="B259" s="69" t="s">
        <v>336</v>
      </c>
      <c r="C259" s="70"/>
      <c r="D259" s="70"/>
      <c r="E259" s="70"/>
      <c r="F259" s="151" t="s">
        <v>775</v>
      </c>
      <c r="G259" s="152"/>
      <c r="H259" s="153">
        <v>24268.38</v>
      </c>
      <c r="I259" s="153">
        <v>2863.42</v>
      </c>
      <c r="J259" s="153">
        <v>0</v>
      </c>
      <c r="K259" s="153">
        <v>27131.8</v>
      </c>
      <c r="L259" s="153">
        <f>I259-J259</f>
        <v>2863.42</v>
      </c>
    </row>
    <row r="260" spans="1:12" ht="9.9" customHeight="1" x14ac:dyDescent="0.3">
      <c r="A260" s="207" t="s">
        <v>776</v>
      </c>
      <c r="B260" s="69" t="s">
        <v>336</v>
      </c>
      <c r="C260" s="70"/>
      <c r="D260" s="70"/>
      <c r="E260" s="70"/>
      <c r="F260" s="70"/>
      <c r="G260" s="154" t="s">
        <v>777</v>
      </c>
      <c r="H260" s="155">
        <v>24268.38</v>
      </c>
      <c r="I260" s="155">
        <v>2863.42</v>
      </c>
      <c r="J260" s="155">
        <v>0</v>
      </c>
      <c r="K260" s="155">
        <v>27131.8</v>
      </c>
      <c r="L260" s="155">
        <f>I260-J260</f>
        <v>2863.42</v>
      </c>
    </row>
    <row r="261" spans="1:12" ht="9.9" customHeight="1" x14ac:dyDescent="0.3">
      <c r="A261" s="30" t="s">
        <v>336</v>
      </c>
      <c r="B261" s="69" t="s">
        <v>336</v>
      </c>
      <c r="C261" s="70"/>
      <c r="D261" s="70"/>
      <c r="E261" s="70"/>
      <c r="F261" s="70"/>
      <c r="G261" s="156" t="s">
        <v>336</v>
      </c>
      <c r="H261" s="157"/>
      <c r="I261" s="157"/>
      <c r="J261" s="157"/>
      <c r="K261" s="157"/>
      <c r="L261" s="157"/>
    </row>
    <row r="262" spans="1:12" ht="9.9" customHeight="1" x14ac:dyDescent="0.3">
      <c r="A262" s="206" t="s">
        <v>778</v>
      </c>
      <c r="B262" s="69" t="s">
        <v>336</v>
      </c>
      <c r="C262" s="70"/>
      <c r="D262" s="70"/>
      <c r="E262" s="70"/>
      <c r="F262" s="151" t="s">
        <v>779</v>
      </c>
      <c r="G262" s="152"/>
      <c r="H262" s="153">
        <v>497120.18</v>
      </c>
      <c r="I262" s="153">
        <v>38403.370000000003</v>
      </c>
      <c r="J262" s="153">
        <v>0</v>
      </c>
      <c r="K262" s="153">
        <v>535523.55000000005</v>
      </c>
      <c r="L262" s="153">
        <f>I262-J262</f>
        <v>38403.370000000003</v>
      </c>
    </row>
    <row r="263" spans="1:12" ht="9.9" customHeight="1" x14ac:dyDescent="0.3">
      <c r="A263" s="207" t="s">
        <v>780</v>
      </c>
      <c r="B263" s="69" t="s">
        <v>336</v>
      </c>
      <c r="C263" s="70"/>
      <c r="D263" s="70"/>
      <c r="E263" s="70"/>
      <c r="F263" s="70"/>
      <c r="G263" s="154" t="s">
        <v>781</v>
      </c>
      <c r="H263" s="155">
        <v>194877.09</v>
      </c>
      <c r="I263" s="155">
        <v>12939.03</v>
      </c>
      <c r="J263" s="155">
        <v>0</v>
      </c>
      <c r="K263" s="155">
        <v>207816.12</v>
      </c>
      <c r="L263" s="155">
        <f>I263-J263</f>
        <v>12939.03</v>
      </c>
    </row>
    <row r="264" spans="1:12" ht="9.9" customHeight="1" x14ac:dyDescent="0.3">
      <c r="A264" s="207" t="s">
        <v>782</v>
      </c>
      <c r="B264" s="69" t="s">
        <v>336</v>
      </c>
      <c r="C264" s="70"/>
      <c r="D264" s="70"/>
      <c r="E264" s="70"/>
      <c r="F264" s="70"/>
      <c r="G264" s="154" t="s">
        <v>783</v>
      </c>
      <c r="H264" s="155">
        <v>48348.800000000003</v>
      </c>
      <c r="I264" s="155">
        <v>6043.6</v>
      </c>
      <c r="J264" s="155">
        <v>0</v>
      </c>
      <c r="K264" s="155">
        <v>54392.4</v>
      </c>
      <c r="L264" s="155">
        <f>I264-J264</f>
        <v>6043.6</v>
      </c>
    </row>
    <row r="265" spans="1:12" ht="9.9" customHeight="1" x14ac:dyDescent="0.3">
      <c r="A265" s="207" t="s">
        <v>784</v>
      </c>
      <c r="B265" s="69" t="s">
        <v>336</v>
      </c>
      <c r="C265" s="70"/>
      <c r="D265" s="70"/>
      <c r="E265" s="70"/>
      <c r="F265" s="70"/>
      <c r="G265" s="154" t="s">
        <v>785</v>
      </c>
      <c r="H265" s="155">
        <v>223580.57</v>
      </c>
      <c r="I265" s="155">
        <v>16761.61</v>
      </c>
      <c r="J265" s="155">
        <v>0</v>
      </c>
      <c r="K265" s="155">
        <v>240342.18</v>
      </c>
      <c r="L265" s="155">
        <f>I265-J265</f>
        <v>16761.61</v>
      </c>
    </row>
    <row r="266" spans="1:12" ht="9.9" customHeight="1" x14ac:dyDescent="0.3">
      <c r="A266" s="207" t="s">
        <v>786</v>
      </c>
      <c r="B266" s="69" t="s">
        <v>336</v>
      </c>
      <c r="C266" s="70"/>
      <c r="D266" s="70"/>
      <c r="E266" s="70"/>
      <c r="F266" s="70"/>
      <c r="G266" s="154" t="s">
        <v>787</v>
      </c>
      <c r="H266" s="155">
        <v>30313.72</v>
      </c>
      <c r="I266" s="155">
        <v>2659.13</v>
      </c>
      <c r="J266" s="155">
        <v>0</v>
      </c>
      <c r="K266" s="155">
        <v>32972.85</v>
      </c>
      <c r="L266" s="155">
        <f>I266-J266</f>
        <v>2659.13</v>
      </c>
    </row>
    <row r="267" spans="1:12" ht="9.9" customHeight="1" x14ac:dyDescent="0.3">
      <c r="A267" s="30" t="s">
        <v>336</v>
      </c>
      <c r="B267" s="69" t="s">
        <v>336</v>
      </c>
      <c r="C267" s="70"/>
      <c r="D267" s="70"/>
      <c r="E267" s="70"/>
      <c r="F267" s="70"/>
      <c r="G267" s="156" t="s">
        <v>336</v>
      </c>
      <c r="H267" s="157"/>
      <c r="I267" s="157"/>
      <c r="J267" s="157"/>
      <c r="K267" s="157"/>
      <c r="L267" s="157"/>
    </row>
    <row r="268" spans="1:12" ht="9.9" customHeight="1" x14ac:dyDescent="0.3">
      <c r="A268" s="206" t="s">
        <v>788</v>
      </c>
      <c r="B268" s="69" t="s">
        <v>336</v>
      </c>
      <c r="C268" s="70"/>
      <c r="D268" s="70"/>
      <c r="E268" s="70"/>
      <c r="F268" s="151" t="s">
        <v>789</v>
      </c>
      <c r="G268" s="152"/>
      <c r="H268" s="153">
        <v>11740.55</v>
      </c>
      <c r="I268" s="153">
        <v>0</v>
      </c>
      <c r="J268" s="153">
        <v>0</v>
      </c>
      <c r="K268" s="153">
        <v>11740.55</v>
      </c>
      <c r="L268" s="153">
        <f>I268-J268</f>
        <v>0</v>
      </c>
    </row>
    <row r="269" spans="1:12" ht="9.9" customHeight="1" x14ac:dyDescent="0.3">
      <c r="A269" s="207" t="s">
        <v>790</v>
      </c>
      <c r="B269" s="158" t="s">
        <v>336</v>
      </c>
      <c r="C269" s="159"/>
      <c r="D269" s="159"/>
      <c r="E269" s="159"/>
      <c r="F269" s="159"/>
      <c r="G269" s="160" t="s">
        <v>791</v>
      </c>
      <c r="H269" s="161">
        <v>1378.55</v>
      </c>
      <c r="I269" s="161">
        <v>0</v>
      </c>
      <c r="J269" s="161">
        <v>0</v>
      </c>
      <c r="K269" s="161">
        <v>1378.55</v>
      </c>
      <c r="L269" s="161">
        <f>I269-J269</f>
        <v>0</v>
      </c>
    </row>
    <row r="270" spans="1:12" ht="9.9" customHeight="1" x14ac:dyDescent="0.3">
      <c r="A270" s="207" t="s">
        <v>792</v>
      </c>
      <c r="B270" s="272" t="s">
        <v>336</v>
      </c>
      <c r="C270" s="273"/>
      <c r="D270" s="273"/>
      <c r="E270" s="273"/>
      <c r="F270" s="273"/>
      <c r="G270" s="274" t="s">
        <v>793</v>
      </c>
      <c r="H270" s="275">
        <v>10362</v>
      </c>
      <c r="I270" s="275">
        <v>0</v>
      </c>
      <c r="J270" s="275">
        <v>0</v>
      </c>
      <c r="K270" s="275">
        <v>10362</v>
      </c>
      <c r="L270" s="275">
        <f>I270-J270</f>
        <v>0</v>
      </c>
    </row>
    <row r="271" spans="1:12" ht="9.9" customHeight="1" x14ac:dyDescent="0.3">
      <c r="A271" s="30" t="s">
        <v>336</v>
      </c>
      <c r="B271" s="69" t="s">
        <v>336</v>
      </c>
      <c r="C271" s="70"/>
      <c r="D271" s="70"/>
      <c r="E271" s="70"/>
      <c r="F271" s="70"/>
      <c r="G271" s="156" t="s">
        <v>336</v>
      </c>
      <c r="H271" s="157"/>
      <c r="I271" s="157"/>
      <c r="J271" s="157"/>
      <c r="K271" s="157"/>
      <c r="L271" s="157"/>
    </row>
    <row r="272" spans="1:12" ht="9.9" customHeight="1" x14ac:dyDescent="0.3">
      <c r="A272" s="206" t="s">
        <v>794</v>
      </c>
      <c r="B272" s="69" t="s">
        <v>336</v>
      </c>
      <c r="C272" s="70"/>
      <c r="D272" s="70"/>
      <c r="E272" s="70"/>
      <c r="F272" s="151" t="s">
        <v>795</v>
      </c>
      <c r="G272" s="152"/>
      <c r="H272" s="153">
        <v>135337.07999999999</v>
      </c>
      <c r="I272" s="153">
        <v>7947.19</v>
      </c>
      <c r="J272" s="153">
        <v>0</v>
      </c>
      <c r="K272" s="153">
        <v>143284.26999999999</v>
      </c>
      <c r="L272" s="153">
        <f t="shared" ref="L272:L278" si="4">I272-J272</f>
        <v>7947.19</v>
      </c>
    </row>
    <row r="273" spans="1:12" ht="9.9" customHeight="1" x14ac:dyDescent="0.3">
      <c r="A273" s="207" t="s">
        <v>796</v>
      </c>
      <c r="B273" s="69" t="s">
        <v>336</v>
      </c>
      <c r="C273" s="70"/>
      <c r="D273" s="70"/>
      <c r="E273" s="70"/>
      <c r="F273" s="70"/>
      <c r="G273" s="154" t="s">
        <v>797</v>
      </c>
      <c r="H273" s="155">
        <v>47960.6</v>
      </c>
      <c r="I273" s="155">
        <v>0</v>
      </c>
      <c r="J273" s="155">
        <v>0</v>
      </c>
      <c r="K273" s="155">
        <v>47960.6</v>
      </c>
      <c r="L273" s="155">
        <f t="shared" si="4"/>
        <v>0</v>
      </c>
    </row>
    <row r="274" spans="1:12" ht="9.9" customHeight="1" x14ac:dyDescent="0.3">
      <c r="A274" s="207" t="s">
        <v>798</v>
      </c>
      <c r="B274" s="69" t="s">
        <v>336</v>
      </c>
      <c r="C274" s="70"/>
      <c r="D274" s="70"/>
      <c r="E274" s="70"/>
      <c r="F274" s="70"/>
      <c r="G274" s="154" t="s">
        <v>799</v>
      </c>
      <c r="H274" s="155">
        <v>12353.46</v>
      </c>
      <c r="I274" s="155">
        <v>0</v>
      </c>
      <c r="J274" s="155">
        <v>0</v>
      </c>
      <c r="K274" s="155">
        <v>12353.46</v>
      </c>
      <c r="L274" s="155">
        <f t="shared" si="4"/>
        <v>0</v>
      </c>
    </row>
    <row r="275" spans="1:12" ht="9.9" customHeight="1" x14ac:dyDescent="0.3">
      <c r="A275" s="207" t="s">
        <v>800</v>
      </c>
      <c r="B275" s="69" t="s">
        <v>336</v>
      </c>
      <c r="C275" s="70"/>
      <c r="D275" s="70"/>
      <c r="E275" s="70"/>
      <c r="F275" s="70"/>
      <c r="G275" s="154" t="s">
        <v>801</v>
      </c>
      <c r="H275" s="155">
        <v>66649.820000000007</v>
      </c>
      <c r="I275" s="155">
        <v>6325.97</v>
      </c>
      <c r="J275" s="155">
        <v>0</v>
      </c>
      <c r="K275" s="155">
        <v>72975.789999999994</v>
      </c>
      <c r="L275" s="155">
        <f t="shared" si="4"/>
        <v>6325.97</v>
      </c>
    </row>
    <row r="276" spans="1:12" ht="9.9" customHeight="1" x14ac:dyDescent="0.3">
      <c r="A276" s="207" t="s">
        <v>802</v>
      </c>
      <c r="B276" s="69" t="s">
        <v>336</v>
      </c>
      <c r="C276" s="70"/>
      <c r="D276" s="70"/>
      <c r="E276" s="70"/>
      <c r="F276" s="70"/>
      <c r="G276" s="154" t="s">
        <v>803</v>
      </c>
      <c r="H276" s="155">
        <v>679.6</v>
      </c>
      <c r="I276" s="155">
        <v>0</v>
      </c>
      <c r="J276" s="155">
        <v>0</v>
      </c>
      <c r="K276" s="155">
        <v>679.6</v>
      </c>
      <c r="L276" s="155">
        <f t="shared" si="4"/>
        <v>0</v>
      </c>
    </row>
    <row r="277" spans="1:12" ht="9.9" customHeight="1" x14ac:dyDescent="0.3">
      <c r="A277" s="207" t="s">
        <v>804</v>
      </c>
      <c r="B277" s="69" t="s">
        <v>336</v>
      </c>
      <c r="C277" s="70"/>
      <c r="D277" s="70"/>
      <c r="E277" s="70"/>
      <c r="F277" s="70"/>
      <c r="G277" s="154" t="s">
        <v>805</v>
      </c>
      <c r="H277" s="155">
        <v>6239.65</v>
      </c>
      <c r="I277" s="155">
        <v>1621.22</v>
      </c>
      <c r="J277" s="155">
        <v>0</v>
      </c>
      <c r="K277" s="155">
        <v>7860.87</v>
      </c>
      <c r="L277" s="155">
        <f t="shared" si="4"/>
        <v>1621.22</v>
      </c>
    </row>
    <row r="278" spans="1:12" ht="9.9" customHeight="1" x14ac:dyDescent="0.3">
      <c r="A278" s="207" t="s">
        <v>806</v>
      </c>
      <c r="B278" s="69" t="s">
        <v>336</v>
      </c>
      <c r="C278" s="70"/>
      <c r="D278" s="70"/>
      <c r="E278" s="70"/>
      <c r="F278" s="70"/>
      <c r="G278" s="154" t="s">
        <v>767</v>
      </c>
      <c r="H278" s="155">
        <v>1453.95</v>
      </c>
      <c r="I278" s="155">
        <v>0</v>
      </c>
      <c r="J278" s="155">
        <v>0</v>
      </c>
      <c r="K278" s="155">
        <v>1453.95</v>
      </c>
      <c r="L278" s="155">
        <f t="shared" si="4"/>
        <v>0</v>
      </c>
    </row>
    <row r="279" spans="1:12" ht="9.9" customHeight="1" x14ac:dyDescent="0.3">
      <c r="A279" s="30" t="s">
        <v>336</v>
      </c>
      <c r="B279" s="69" t="s">
        <v>336</v>
      </c>
      <c r="C279" s="70"/>
      <c r="D279" s="70"/>
      <c r="E279" s="70"/>
      <c r="F279" s="70"/>
      <c r="G279" s="156" t="s">
        <v>336</v>
      </c>
      <c r="H279" s="157"/>
      <c r="I279" s="157"/>
      <c r="J279" s="157"/>
      <c r="K279" s="157"/>
      <c r="L279" s="157"/>
    </row>
    <row r="280" spans="1:12" ht="9.9" customHeight="1" x14ac:dyDescent="0.3">
      <c r="A280" s="206" t="s">
        <v>807</v>
      </c>
      <c r="B280" s="69" t="s">
        <v>336</v>
      </c>
      <c r="C280" s="70"/>
      <c r="D280" s="70"/>
      <c r="E280" s="70"/>
      <c r="F280" s="151" t="s">
        <v>808</v>
      </c>
      <c r="G280" s="152"/>
      <c r="H280" s="153">
        <v>53987.37</v>
      </c>
      <c r="I280" s="153">
        <v>1856.64</v>
      </c>
      <c r="J280" s="153">
        <v>0.01</v>
      </c>
      <c r="K280" s="153">
        <v>55844</v>
      </c>
      <c r="L280" s="153">
        <f t="shared" ref="L280:L286" si="5">I280-J280</f>
        <v>1856.63</v>
      </c>
    </row>
    <row r="281" spans="1:12" ht="9.9" customHeight="1" x14ac:dyDescent="0.3">
      <c r="A281" s="207" t="s">
        <v>809</v>
      </c>
      <c r="B281" s="69" t="s">
        <v>336</v>
      </c>
      <c r="C281" s="70"/>
      <c r="D281" s="70"/>
      <c r="E281" s="70"/>
      <c r="F281" s="70"/>
      <c r="G281" s="154" t="s">
        <v>608</v>
      </c>
      <c r="H281" s="155">
        <v>6958.43</v>
      </c>
      <c r="I281" s="155">
        <v>215.98</v>
      </c>
      <c r="J281" s="155">
        <v>0.01</v>
      </c>
      <c r="K281" s="155">
        <v>7174.4</v>
      </c>
      <c r="L281" s="155">
        <f t="shared" si="5"/>
        <v>215.97</v>
      </c>
    </row>
    <row r="282" spans="1:12" ht="9.9" customHeight="1" x14ac:dyDescent="0.3">
      <c r="A282" s="207" t="s">
        <v>810</v>
      </c>
      <c r="B282" s="69" t="s">
        <v>336</v>
      </c>
      <c r="C282" s="70"/>
      <c r="D282" s="70"/>
      <c r="E282" s="70"/>
      <c r="F282" s="70"/>
      <c r="G282" s="154" t="s">
        <v>811</v>
      </c>
      <c r="H282" s="155">
        <v>260.82</v>
      </c>
      <c r="I282" s="155">
        <v>234</v>
      </c>
      <c r="J282" s="155">
        <v>0</v>
      </c>
      <c r="K282" s="155">
        <v>494.82</v>
      </c>
      <c r="L282" s="155">
        <f t="shared" si="5"/>
        <v>234</v>
      </c>
    </row>
    <row r="283" spans="1:12" ht="9.9" customHeight="1" x14ac:dyDescent="0.3">
      <c r="A283" s="207" t="s">
        <v>812</v>
      </c>
      <c r="B283" s="69" t="s">
        <v>336</v>
      </c>
      <c r="C283" s="70"/>
      <c r="D283" s="70"/>
      <c r="E283" s="70"/>
      <c r="F283" s="70"/>
      <c r="G283" s="154" t="s">
        <v>813</v>
      </c>
      <c r="H283" s="155">
        <v>14406.84</v>
      </c>
      <c r="I283" s="155">
        <v>780.21</v>
      </c>
      <c r="J283" s="155">
        <v>0</v>
      </c>
      <c r="K283" s="155">
        <v>15187.05</v>
      </c>
      <c r="L283" s="155">
        <f t="shared" si="5"/>
        <v>780.21</v>
      </c>
    </row>
    <row r="284" spans="1:12" ht="9.9" customHeight="1" x14ac:dyDescent="0.3">
      <c r="A284" s="207" t="s">
        <v>814</v>
      </c>
      <c r="B284" s="69" t="s">
        <v>336</v>
      </c>
      <c r="C284" s="70"/>
      <c r="D284" s="70"/>
      <c r="E284" s="70"/>
      <c r="F284" s="70"/>
      <c r="G284" s="154" t="s">
        <v>815</v>
      </c>
      <c r="H284" s="155">
        <v>26515.93</v>
      </c>
      <c r="I284" s="155">
        <v>626.45000000000005</v>
      </c>
      <c r="J284" s="155">
        <v>0</v>
      </c>
      <c r="K284" s="155">
        <v>27142.38</v>
      </c>
      <c r="L284" s="155">
        <f t="shared" si="5"/>
        <v>626.45000000000005</v>
      </c>
    </row>
    <row r="285" spans="1:12" ht="9.9" customHeight="1" x14ac:dyDescent="0.3">
      <c r="A285" s="207" t="s">
        <v>816</v>
      </c>
      <c r="B285" s="69" t="s">
        <v>336</v>
      </c>
      <c r="C285" s="70"/>
      <c r="D285" s="70"/>
      <c r="E285" s="70"/>
      <c r="F285" s="70"/>
      <c r="G285" s="154" t="s">
        <v>817</v>
      </c>
      <c r="H285" s="155">
        <v>5783.13</v>
      </c>
      <c r="I285" s="155">
        <v>0</v>
      </c>
      <c r="J285" s="155">
        <v>0</v>
      </c>
      <c r="K285" s="155">
        <v>5783.13</v>
      </c>
      <c r="L285" s="155">
        <f t="shared" si="5"/>
        <v>0</v>
      </c>
    </row>
    <row r="286" spans="1:12" ht="9.9" customHeight="1" x14ac:dyDescent="0.3">
      <c r="A286" s="207" t="s">
        <v>818</v>
      </c>
      <c r="B286" s="69" t="s">
        <v>336</v>
      </c>
      <c r="C286" s="70"/>
      <c r="D286" s="70"/>
      <c r="E286" s="70"/>
      <c r="F286" s="70"/>
      <c r="G286" s="154" t="s">
        <v>819</v>
      </c>
      <c r="H286" s="155">
        <v>62.22</v>
      </c>
      <c r="I286" s="155">
        <v>0</v>
      </c>
      <c r="J286" s="155">
        <v>0</v>
      </c>
      <c r="K286" s="155">
        <v>62.22</v>
      </c>
      <c r="L286" s="155">
        <f t="shared" si="5"/>
        <v>0</v>
      </c>
    </row>
    <row r="287" spans="1:12" ht="9.9" customHeight="1" x14ac:dyDescent="0.3">
      <c r="A287" s="30" t="s">
        <v>336</v>
      </c>
      <c r="B287" s="69" t="s">
        <v>336</v>
      </c>
      <c r="C287" s="70"/>
      <c r="D287" s="70"/>
      <c r="E287" s="70"/>
      <c r="F287" s="70"/>
      <c r="G287" s="156" t="s">
        <v>336</v>
      </c>
      <c r="H287" s="157"/>
      <c r="I287" s="157"/>
      <c r="J287" s="157"/>
      <c r="K287" s="157"/>
      <c r="L287" s="157"/>
    </row>
    <row r="288" spans="1:12" ht="9.9" customHeight="1" x14ac:dyDescent="0.3">
      <c r="A288" s="206" t="s">
        <v>820</v>
      </c>
      <c r="B288" s="69" t="s">
        <v>336</v>
      </c>
      <c r="C288" s="70"/>
      <c r="D288" s="70"/>
      <c r="E288" s="70"/>
      <c r="F288" s="151" t="s">
        <v>821</v>
      </c>
      <c r="G288" s="152"/>
      <c r="H288" s="153">
        <v>93455.7</v>
      </c>
      <c r="I288" s="153">
        <v>4976.41</v>
      </c>
      <c r="J288" s="153">
        <v>0</v>
      </c>
      <c r="K288" s="153">
        <v>98432.11</v>
      </c>
      <c r="L288" s="153">
        <f t="shared" ref="L288:L305" si="6">I288-J288</f>
        <v>4976.41</v>
      </c>
    </row>
    <row r="289" spans="1:12" ht="9.9" customHeight="1" x14ac:dyDescent="0.3">
      <c r="A289" s="207" t="s">
        <v>822</v>
      </c>
      <c r="B289" s="69" t="s">
        <v>336</v>
      </c>
      <c r="C289" s="70"/>
      <c r="D289" s="70"/>
      <c r="E289" s="70"/>
      <c r="F289" s="70"/>
      <c r="G289" s="154" t="s">
        <v>823</v>
      </c>
      <c r="H289" s="155">
        <v>1015</v>
      </c>
      <c r="I289" s="155">
        <v>0</v>
      </c>
      <c r="J289" s="155">
        <v>0</v>
      </c>
      <c r="K289" s="155">
        <v>1015</v>
      </c>
      <c r="L289" s="155">
        <f t="shared" si="6"/>
        <v>0</v>
      </c>
    </row>
    <row r="290" spans="1:12" ht="9.9" customHeight="1" x14ac:dyDescent="0.3">
      <c r="A290" s="207" t="s">
        <v>824</v>
      </c>
      <c r="B290" s="69" t="s">
        <v>336</v>
      </c>
      <c r="C290" s="70"/>
      <c r="D290" s="70"/>
      <c r="E290" s="70"/>
      <c r="F290" s="70"/>
      <c r="G290" s="154" t="s">
        <v>825</v>
      </c>
      <c r="H290" s="155">
        <v>707.27</v>
      </c>
      <c r="I290" s="155">
        <v>0</v>
      </c>
      <c r="J290" s="155">
        <v>0</v>
      </c>
      <c r="K290" s="155">
        <v>707.27</v>
      </c>
      <c r="L290" s="155">
        <f t="shared" si="6"/>
        <v>0</v>
      </c>
    </row>
    <row r="291" spans="1:12" ht="9.9" customHeight="1" x14ac:dyDescent="0.3">
      <c r="A291" s="207" t="s">
        <v>826</v>
      </c>
      <c r="B291" s="69" t="s">
        <v>336</v>
      </c>
      <c r="C291" s="70"/>
      <c r="D291" s="70"/>
      <c r="E291" s="70"/>
      <c r="F291" s="70"/>
      <c r="G291" s="154" t="s">
        <v>827</v>
      </c>
      <c r="H291" s="155">
        <v>5543.29</v>
      </c>
      <c r="I291" s="155">
        <v>0</v>
      </c>
      <c r="J291" s="155">
        <v>0</v>
      </c>
      <c r="K291" s="155">
        <v>5543.29</v>
      </c>
      <c r="L291" s="155">
        <f t="shared" si="6"/>
        <v>0</v>
      </c>
    </row>
    <row r="292" spans="1:12" ht="9.9" customHeight="1" x14ac:dyDescent="0.3">
      <c r="A292" s="207" t="s">
        <v>828</v>
      </c>
      <c r="B292" s="69" t="s">
        <v>336</v>
      </c>
      <c r="C292" s="70"/>
      <c r="D292" s="70"/>
      <c r="E292" s="70"/>
      <c r="F292" s="70"/>
      <c r="G292" s="154" t="s">
        <v>829</v>
      </c>
      <c r="H292" s="155">
        <v>2016.65</v>
      </c>
      <c r="I292" s="155">
        <v>0</v>
      </c>
      <c r="J292" s="155">
        <v>0</v>
      </c>
      <c r="K292" s="155">
        <v>2016.65</v>
      </c>
      <c r="L292" s="155">
        <f t="shared" si="6"/>
        <v>0</v>
      </c>
    </row>
    <row r="293" spans="1:12" ht="9.9" customHeight="1" x14ac:dyDescent="0.3">
      <c r="A293" s="207" t="s">
        <v>830</v>
      </c>
      <c r="B293" s="69" t="s">
        <v>336</v>
      </c>
      <c r="C293" s="70"/>
      <c r="D293" s="70"/>
      <c r="E293" s="70"/>
      <c r="F293" s="70"/>
      <c r="G293" s="154" t="s">
        <v>831</v>
      </c>
      <c r="H293" s="155">
        <v>70</v>
      </c>
      <c r="I293" s="155">
        <v>0</v>
      </c>
      <c r="J293" s="155">
        <v>0</v>
      </c>
      <c r="K293" s="155">
        <v>70</v>
      </c>
      <c r="L293" s="155">
        <f t="shared" si="6"/>
        <v>0</v>
      </c>
    </row>
    <row r="294" spans="1:12" ht="9.9" customHeight="1" x14ac:dyDescent="0.3">
      <c r="A294" s="207" t="s">
        <v>834</v>
      </c>
      <c r="B294" s="69" t="s">
        <v>336</v>
      </c>
      <c r="C294" s="70"/>
      <c r="D294" s="70"/>
      <c r="E294" s="70"/>
      <c r="F294" s="70"/>
      <c r="G294" s="154" t="s">
        <v>835</v>
      </c>
      <c r="H294" s="155">
        <v>390</v>
      </c>
      <c r="I294" s="155">
        <v>0</v>
      </c>
      <c r="J294" s="155">
        <v>0</v>
      </c>
      <c r="K294" s="155">
        <v>390</v>
      </c>
      <c r="L294" s="155">
        <f t="shared" si="6"/>
        <v>0</v>
      </c>
    </row>
    <row r="295" spans="1:12" ht="9.9" customHeight="1" x14ac:dyDescent="0.3">
      <c r="A295" s="207" t="s">
        <v>836</v>
      </c>
      <c r="B295" s="69" t="s">
        <v>336</v>
      </c>
      <c r="C295" s="70"/>
      <c r="D295" s="70"/>
      <c r="E295" s="70"/>
      <c r="F295" s="70"/>
      <c r="G295" s="154" t="s">
        <v>837</v>
      </c>
      <c r="H295" s="155">
        <v>29.4</v>
      </c>
      <c r="I295" s="155">
        <v>0</v>
      </c>
      <c r="J295" s="155">
        <v>0</v>
      </c>
      <c r="K295" s="155">
        <v>29.4</v>
      </c>
      <c r="L295" s="155">
        <f t="shared" si="6"/>
        <v>0</v>
      </c>
    </row>
    <row r="296" spans="1:12" ht="9.9" customHeight="1" x14ac:dyDescent="0.3">
      <c r="A296" s="207" t="s">
        <v>838</v>
      </c>
      <c r="B296" s="69" t="s">
        <v>336</v>
      </c>
      <c r="C296" s="70"/>
      <c r="D296" s="70"/>
      <c r="E296" s="70"/>
      <c r="F296" s="70"/>
      <c r="G296" s="154" t="s">
        <v>839</v>
      </c>
      <c r="H296" s="155">
        <v>25280</v>
      </c>
      <c r="I296" s="155">
        <v>3160</v>
      </c>
      <c r="J296" s="155">
        <v>0</v>
      </c>
      <c r="K296" s="155">
        <v>28440</v>
      </c>
      <c r="L296" s="155">
        <f t="shared" si="6"/>
        <v>3160</v>
      </c>
    </row>
    <row r="297" spans="1:12" ht="9.9" customHeight="1" x14ac:dyDescent="0.3">
      <c r="A297" s="207" t="s">
        <v>840</v>
      </c>
      <c r="B297" s="69" t="s">
        <v>336</v>
      </c>
      <c r="C297" s="70"/>
      <c r="D297" s="70"/>
      <c r="E297" s="70"/>
      <c r="F297" s="70"/>
      <c r="G297" s="154" t="s">
        <v>841</v>
      </c>
      <c r="H297" s="155">
        <v>244.74</v>
      </c>
      <c r="I297" s="155">
        <v>0</v>
      </c>
      <c r="J297" s="155">
        <v>0</v>
      </c>
      <c r="K297" s="155">
        <v>244.74</v>
      </c>
      <c r="L297" s="155">
        <f t="shared" si="6"/>
        <v>0</v>
      </c>
    </row>
    <row r="298" spans="1:12" ht="9.9" customHeight="1" x14ac:dyDescent="0.3">
      <c r="A298" s="207" t="s">
        <v>842</v>
      </c>
      <c r="B298" s="69" t="s">
        <v>336</v>
      </c>
      <c r="C298" s="70"/>
      <c r="D298" s="70"/>
      <c r="E298" s="70"/>
      <c r="F298" s="70"/>
      <c r="G298" s="154" t="s">
        <v>843</v>
      </c>
      <c r="H298" s="155">
        <v>1223</v>
      </c>
      <c r="I298" s="155">
        <v>87.2</v>
      </c>
      <c r="J298" s="155">
        <v>0</v>
      </c>
      <c r="K298" s="155">
        <v>1310.2</v>
      </c>
      <c r="L298" s="155">
        <f t="shared" si="6"/>
        <v>87.2</v>
      </c>
    </row>
    <row r="299" spans="1:12" ht="9.9" customHeight="1" x14ac:dyDescent="0.3">
      <c r="A299" s="207" t="s">
        <v>844</v>
      </c>
      <c r="B299" s="69" t="s">
        <v>336</v>
      </c>
      <c r="C299" s="70"/>
      <c r="D299" s="70"/>
      <c r="E299" s="70"/>
      <c r="F299" s="70"/>
      <c r="G299" s="154" t="s">
        <v>845</v>
      </c>
      <c r="H299" s="155">
        <v>5775</v>
      </c>
      <c r="I299" s="155">
        <v>525</v>
      </c>
      <c r="J299" s="155">
        <v>0</v>
      </c>
      <c r="K299" s="155">
        <v>6300</v>
      </c>
      <c r="L299" s="155">
        <f t="shared" si="6"/>
        <v>525</v>
      </c>
    </row>
    <row r="300" spans="1:12" ht="9.9" customHeight="1" x14ac:dyDescent="0.3">
      <c r="A300" s="207" t="s">
        <v>846</v>
      </c>
      <c r="B300" s="69" t="s">
        <v>336</v>
      </c>
      <c r="C300" s="70"/>
      <c r="D300" s="70"/>
      <c r="E300" s="70"/>
      <c r="F300" s="70"/>
      <c r="G300" s="154" t="s">
        <v>847</v>
      </c>
      <c r="H300" s="155">
        <v>18236.599999999999</v>
      </c>
      <c r="I300" s="155">
        <v>92</v>
      </c>
      <c r="J300" s="155">
        <v>0</v>
      </c>
      <c r="K300" s="155">
        <v>18328.599999999999</v>
      </c>
      <c r="L300" s="155">
        <f t="shared" si="6"/>
        <v>92</v>
      </c>
    </row>
    <row r="301" spans="1:12" ht="9.9" customHeight="1" x14ac:dyDescent="0.3">
      <c r="A301" s="207" t="s">
        <v>848</v>
      </c>
      <c r="B301" s="69" t="s">
        <v>336</v>
      </c>
      <c r="C301" s="70"/>
      <c r="D301" s="70"/>
      <c r="E301" s="70"/>
      <c r="F301" s="70"/>
      <c r="G301" s="154" t="s">
        <v>849</v>
      </c>
      <c r="H301" s="155">
        <v>3017.5</v>
      </c>
      <c r="I301" s="155">
        <v>170</v>
      </c>
      <c r="J301" s="155">
        <v>0</v>
      </c>
      <c r="K301" s="155">
        <v>3187.5</v>
      </c>
      <c r="L301" s="155">
        <f t="shared" si="6"/>
        <v>170</v>
      </c>
    </row>
    <row r="302" spans="1:12" ht="9.9" customHeight="1" x14ac:dyDescent="0.3">
      <c r="A302" s="207" t="s">
        <v>850</v>
      </c>
      <c r="B302" s="69" t="s">
        <v>336</v>
      </c>
      <c r="C302" s="70"/>
      <c r="D302" s="70"/>
      <c r="E302" s="70"/>
      <c r="F302" s="70"/>
      <c r="G302" s="154" t="s">
        <v>851</v>
      </c>
      <c r="H302" s="155">
        <v>3910</v>
      </c>
      <c r="I302" s="155">
        <v>134.30000000000001</v>
      </c>
      <c r="J302" s="155">
        <v>0</v>
      </c>
      <c r="K302" s="155">
        <v>4044.3</v>
      </c>
      <c r="L302" s="155">
        <f t="shared" si="6"/>
        <v>134.30000000000001</v>
      </c>
    </row>
    <row r="303" spans="1:12" ht="9.9" customHeight="1" x14ac:dyDescent="0.3">
      <c r="A303" s="207" t="s">
        <v>852</v>
      </c>
      <c r="B303" s="69" t="s">
        <v>336</v>
      </c>
      <c r="C303" s="70"/>
      <c r="D303" s="70"/>
      <c r="E303" s="70"/>
      <c r="F303" s="70"/>
      <c r="G303" s="154" t="s">
        <v>853</v>
      </c>
      <c r="H303" s="155">
        <v>22754.03</v>
      </c>
      <c r="I303" s="155">
        <v>758.27</v>
      </c>
      <c r="J303" s="155">
        <v>0</v>
      </c>
      <c r="K303" s="155">
        <v>23512.3</v>
      </c>
      <c r="L303" s="155">
        <f t="shared" si="6"/>
        <v>758.27</v>
      </c>
    </row>
    <row r="304" spans="1:12" ht="9.9" customHeight="1" x14ac:dyDescent="0.3">
      <c r="A304" s="207" t="s">
        <v>854</v>
      </c>
      <c r="B304" s="69" t="s">
        <v>336</v>
      </c>
      <c r="C304" s="70"/>
      <c r="D304" s="70"/>
      <c r="E304" s="70"/>
      <c r="F304" s="70"/>
      <c r="G304" s="154" t="s">
        <v>855</v>
      </c>
      <c r="H304" s="155">
        <v>90</v>
      </c>
      <c r="I304" s="155">
        <v>0</v>
      </c>
      <c r="J304" s="155">
        <v>0</v>
      </c>
      <c r="K304" s="155">
        <v>90</v>
      </c>
      <c r="L304" s="155">
        <f t="shared" si="6"/>
        <v>0</v>
      </c>
    </row>
    <row r="305" spans="1:12" ht="9.9" customHeight="1" x14ac:dyDescent="0.3">
      <c r="A305" s="207" t="s">
        <v>856</v>
      </c>
      <c r="B305" s="69" t="s">
        <v>336</v>
      </c>
      <c r="C305" s="70"/>
      <c r="D305" s="70"/>
      <c r="E305" s="70"/>
      <c r="F305" s="70"/>
      <c r="G305" s="154" t="s">
        <v>857</v>
      </c>
      <c r="H305" s="155">
        <v>3153.22</v>
      </c>
      <c r="I305" s="155">
        <v>49.64</v>
      </c>
      <c r="J305" s="155">
        <v>0</v>
      </c>
      <c r="K305" s="155">
        <v>3202.86</v>
      </c>
      <c r="L305" s="155">
        <f t="shared" si="6"/>
        <v>49.64</v>
      </c>
    </row>
    <row r="306" spans="1:12" ht="9.9" customHeight="1" x14ac:dyDescent="0.3">
      <c r="A306" s="30" t="s">
        <v>336</v>
      </c>
      <c r="B306" s="69" t="s">
        <v>336</v>
      </c>
      <c r="C306" s="70"/>
      <c r="D306" s="70"/>
      <c r="E306" s="70"/>
      <c r="F306" s="70"/>
      <c r="G306" s="156" t="s">
        <v>336</v>
      </c>
      <c r="H306" s="157"/>
      <c r="I306" s="157"/>
      <c r="J306" s="157"/>
      <c r="K306" s="157"/>
      <c r="L306" s="157"/>
    </row>
    <row r="307" spans="1:12" ht="9.9" customHeight="1" x14ac:dyDescent="0.3">
      <c r="A307" s="206" t="s">
        <v>858</v>
      </c>
      <c r="B307" s="69" t="s">
        <v>336</v>
      </c>
      <c r="C307" s="70"/>
      <c r="D307" s="70"/>
      <c r="E307" s="70"/>
      <c r="F307" s="151" t="s">
        <v>859</v>
      </c>
      <c r="G307" s="152"/>
      <c r="H307" s="153">
        <v>3443.88</v>
      </c>
      <c r="I307" s="153">
        <v>0</v>
      </c>
      <c r="J307" s="153">
        <v>0</v>
      </c>
      <c r="K307" s="153">
        <v>3443.88</v>
      </c>
      <c r="L307" s="153">
        <f>I307-J307</f>
        <v>0</v>
      </c>
    </row>
    <row r="308" spans="1:12" ht="9.9" customHeight="1" x14ac:dyDescent="0.3">
      <c r="A308" s="207" t="s">
        <v>860</v>
      </c>
      <c r="B308" s="69" t="s">
        <v>336</v>
      </c>
      <c r="C308" s="70"/>
      <c r="D308" s="70"/>
      <c r="E308" s="70"/>
      <c r="F308" s="70"/>
      <c r="G308" s="154" t="s">
        <v>861</v>
      </c>
      <c r="H308" s="155">
        <v>3443.88</v>
      </c>
      <c r="I308" s="155">
        <v>0</v>
      </c>
      <c r="J308" s="155">
        <v>0</v>
      </c>
      <c r="K308" s="155">
        <v>3443.88</v>
      </c>
      <c r="L308" s="155">
        <f>I308-J308</f>
        <v>0</v>
      </c>
    </row>
    <row r="309" spans="1:12" ht="9.9" customHeight="1" x14ac:dyDescent="0.3">
      <c r="A309" s="30" t="s">
        <v>336</v>
      </c>
      <c r="B309" s="69" t="s">
        <v>336</v>
      </c>
      <c r="C309" s="70"/>
      <c r="D309" s="70"/>
      <c r="E309" s="70"/>
      <c r="F309" s="70"/>
      <c r="G309" s="156" t="s">
        <v>336</v>
      </c>
      <c r="H309" s="157"/>
      <c r="I309" s="157"/>
      <c r="J309" s="157"/>
      <c r="K309" s="157"/>
      <c r="L309" s="157"/>
    </row>
    <row r="310" spans="1:12" ht="9.9" customHeight="1" x14ac:dyDescent="0.3">
      <c r="A310" s="206" t="s">
        <v>862</v>
      </c>
      <c r="B310" s="68" t="s">
        <v>336</v>
      </c>
      <c r="C310" s="151" t="s">
        <v>863</v>
      </c>
      <c r="D310" s="152"/>
      <c r="E310" s="152"/>
      <c r="F310" s="152"/>
      <c r="G310" s="152"/>
      <c r="H310" s="153">
        <v>130518.44</v>
      </c>
      <c r="I310" s="153">
        <v>27038.6</v>
      </c>
      <c r="J310" s="153">
        <v>0</v>
      </c>
      <c r="K310" s="153">
        <v>157557.04</v>
      </c>
      <c r="L310" s="153">
        <f t="shared" ref="L310:L323" si="7">I310-J310</f>
        <v>27038.6</v>
      </c>
    </row>
    <row r="311" spans="1:12" ht="9.9" customHeight="1" x14ac:dyDescent="0.3">
      <c r="A311" s="206" t="s">
        <v>864</v>
      </c>
      <c r="B311" s="69" t="s">
        <v>336</v>
      </c>
      <c r="C311" s="70"/>
      <c r="D311" s="151" t="s">
        <v>863</v>
      </c>
      <c r="E311" s="152"/>
      <c r="F311" s="152"/>
      <c r="G311" s="152"/>
      <c r="H311" s="153">
        <v>130518.44</v>
      </c>
      <c r="I311" s="153">
        <v>27038.6</v>
      </c>
      <c r="J311" s="153">
        <v>0</v>
      </c>
      <c r="K311" s="153">
        <v>157557.04</v>
      </c>
      <c r="L311" s="153">
        <f t="shared" si="7"/>
        <v>27038.6</v>
      </c>
    </row>
    <row r="312" spans="1:12" ht="9.9" customHeight="1" x14ac:dyDescent="0.3">
      <c r="A312" s="206" t="s">
        <v>865</v>
      </c>
      <c r="B312" s="69" t="s">
        <v>336</v>
      </c>
      <c r="C312" s="70"/>
      <c r="D312" s="70"/>
      <c r="E312" s="151" t="s">
        <v>863</v>
      </c>
      <c r="F312" s="152"/>
      <c r="G312" s="152"/>
      <c r="H312" s="153">
        <v>130518.44</v>
      </c>
      <c r="I312" s="153">
        <v>27038.6</v>
      </c>
      <c r="J312" s="153">
        <v>0</v>
      </c>
      <c r="K312" s="153">
        <v>157557.04</v>
      </c>
      <c r="L312" s="153">
        <f t="shared" si="7"/>
        <v>27038.6</v>
      </c>
    </row>
    <row r="313" spans="1:12" ht="9.9" customHeight="1" x14ac:dyDescent="0.3">
      <c r="A313" s="206" t="s">
        <v>866</v>
      </c>
      <c r="B313" s="69" t="s">
        <v>336</v>
      </c>
      <c r="C313" s="70"/>
      <c r="D313" s="70"/>
      <c r="E313" s="70"/>
      <c r="F313" s="151" t="s">
        <v>867</v>
      </c>
      <c r="G313" s="152"/>
      <c r="H313" s="153">
        <v>78953.03</v>
      </c>
      <c r="I313" s="153">
        <v>20520.22</v>
      </c>
      <c r="J313" s="153">
        <v>0</v>
      </c>
      <c r="K313" s="153">
        <v>99473.25</v>
      </c>
      <c r="L313" s="153">
        <f t="shared" si="7"/>
        <v>20520.22</v>
      </c>
    </row>
    <row r="314" spans="1:12" ht="9.9" customHeight="1" x14ac:dyDescent="0.3">
      <c r="A314" s="207" t="s">
        <v>868</v>
      </c>
      <c r="B314" s="69" t="s">
        <v>336</v>
      </c>
      <c r="C314" s="70"/>
      <c r="D314" s="70"/>
      <c r="E314" s="70"/>
      <c r="F314" s="70"/>
      <c r="G314" s="154" t="s">
        <v>869</v>
      </c>
      <c r="H314" s="155">
        <v>1013.99</v>
      </c>
      <c r="I314" s="155">
        <v>0</v>
      </c>
      <c r="J314" s="155">
        <v>0</v>
      </c>
      <c r="K314" s="155">
        <v>1013.99</v>
      </c>
      <c r="L314" s="155">
        <f t="shared" si="7"/>
        <v>0</v>
      </c>
    </row>
    <row r="315" spans="1:12" ht="9.9" customHeight="1" x14ac:dyDescent="0.3">
      <c r="A315" s="207" t="s">
        <v>870</v>
      </c>
      <c r="B315" s="69" t="s">
        <v>336</v>
      </c>
      <c r="C315" s="70"/>
      <c r="D315" s="70"/>
      <c r="E315" s="70"/>
      <c r="F315" s="70"/>
      <c r="G315" s="154" t="s">
        <v>867</v>
      </c>
      <c r="H315" s="155">
        <v>9600</v>
      </c>
      <c r="I315" s="155">
        <v>1200</v>
      </c>
      <c r="J315" s="155">
        <v>0</v>
      </c>
      <c r="K315" s="155">
        <v>10800</v>
      </c>
      <c r="L315" s="155">
        <f t="shared" si="7"/>
        <v>1200</v>
      </c>
    </row>
    <row r="316" spans="1:12" ht="18.899999999999999" customHeight="1" x14ac:dyDescent="0.3">
      <c r="A316" s="207" t="s">
        <v>871</v>
      </c>
      <c r="B316" s="69" t="s">
        <v>336</v>
      </c>
      <c r="C316" s="70"/>
      <c r="D316" s="70"/>
      <c r="E316" s="70"/>
      <c r="F316" s="70"/>
      <c r="G316" s="154" t="s">
        <v>872</v>
      </c>
      <c r="H316" s="155">
        <v>28946.75</v>
      </c>
      <c r="I316" s="155">
        <v>0</v>
      </c>
      <c r="J316" s="155">
        <v>0</v>
      </c>
      <c r="K316" s="155">
        <v>28946.75</v>
      </c>
      <c r="L316" s="155">
        <f t="shared" si="7"/>
        <v>0</v>
      </c>
    </row>
    <row r="317" spans="1:12" ht="9.9" customHeight="1" x14ac:dyDescent="0.3">
      <c r="A317" s="207" t="s">
        <v>873</v>
      </c>
      <c r="B317" s="69" t="s">
        <v>336</v>
      </c>
      <c r="C317" s="70"/>
      <c r="D317" s="70"/>
      <c r="E317" s="70"/>
      <c r="F317" s="70"/>
      <c r="G317" s="154" t="s">
        <v>874</v>
      </c>
      <c r="H317" s="155">
        <v>0</v>
      </c>
      <c r="I317" s="155">
        <v>12976.61</v>
      </c>
      <c r="J317" s="155">
        <v>0</v>
      </c>
      <c r="K317" s="155">
        <v>12976.61</v>
      </c>
      <c r="L317" s="155">
        <f t="shared" si="7"/>
        <v>12976.61</v>
      </c>
    </row>
    <row r="318" spans="1:12" ht="9.9" customHeight="1" x14ac:dyDescent="0.3">
      <c r="A318" s="207" t="s">
        <v>875</v>
      </c>
      <c r="B318" s="69" t="s">
        <v>336</v>
      </c>
      <c r="C318" s="70"/>
      <c r="D318" s="70"/>
      <c r="E318" s="70"/>
      <c r="F318" s="70"/>
      <c r="G318" s="154" t="s">
        <v>876</v>
      </c>
      <c r="H318" s="155">
        <v>1354.91</v>
      </c>
      <c r="I318" s="155">
        <v>220</v>
      </c>
      <c r="J318" s="155">
        <v>0</v>
      </c>
      <c r="K318" s="155">
        <v>1574.91</v>
      </c>
      <c r="L318" s="155">
        <f t="shared" si="7"/>
        <v>220</v>
      </c>
    </row>
    <row r="319" spans="1:12" ht="9.9" customHeight="1" x14ac:dyDescent="0.3">
      <c r="A319" s="207" t="s">
        <v>877</v>
      </c>
      <c r="B319" s="69" t="s">
        <v>336</v>
      </c>
      <c r="C319" s="70"/>
      <c r="D319" s="70"/>
      <c r="E319" s="70"/>
      <c r="F319" s="70"/>
      <c r="G319" s="154" t="s">
        <v>878</v>
      </c>
      <c r="H319" s="155">
        <v>9311.5499999999993</v>
      </c>
      <c r="I319" s="155">
        <v>1862.31</v>
      </c>
      <c r="J319" s="155">
        <v>0</v>
      </c>
      <c r="K319" s="155">
        <v>11173.86</v>
      </c>
      <c r="L319" s="155">
        <f t="shared" si="7"/>
        <v>1862.31</v>
      </c>
    </row>
    <row r="320" spans="1:12" ht="9.9" customHeight="1" x14ac:dyDescent="0.3">
      <c r="A320" s="207" t="s">
        <v>879</v>
      </c>
      <c r="B320" s="69" t="s">
        <v>336</v>
      </c>
      <c r="C320" s="70"/>
      <c r="D320" s="70"/>
      <c r="E320" s="70"/>
      <c r="F320" s="70"/>
      <c r="G320" s="154" t="s">
        <v>880</v>
      </c>
      <c r="H320" s="155">
        <v>3572.66</v>
      </c>
      <c r="I320" s="155">
        <v>357.4</v>
      </c>
      <c r="J320" s="155">
        <v>0</v>
      </c>
      <c r="K320" s="155">
        <v>3930.06</v>
      </c>
      <c r="L320" s="155">
        <f t="shared" si="7"/>
        <v>357.4</v>
      </c>
    </row>
    <row r="321" spans="1:12" ht="9.9" customHeight="1" x14ac:dyDescent="0.3">
      <c r="A321" s="207" t="s">
        <v>881</v>
      </c>
      <c r="B321" s="69" t="s">
        <v>336</v>
      </c>
      <c r="C321" s="70"/>
      <c r="D321" s="70"/>
      <c r="E321" s="70"/>
      <c r="F321" s="70"/>
      <c r="G321" s="154" t="s">
        <v>882</v>
      </c>
      <c r="H321" s="155">
        <v>15713.19</v>
      </c>
      <c r="I321" s="155">
        <v>1453.9</v>
      </c>
      <c r="J321" s="155">
        <v>0</v>
      </c>
      <c r="K321" s="155">
        <v>17167.09</v>
      </c>
      <c r="L321" s="155">
        <f t="shared" si="7"/>
        <v>1453.9</v>
      </c>
    </row>
    <row r="322" spans="1:12" ht="9.9" customHeight="1" x14ac:dyDescent="0.3">
      <c r="A322" s="207" t="s">
        <v>885</v>
      </c>
      <c r="B322" s="69" t="s">
        <v>336</v>
      </c>
      <c r="C322" s="70"/>
      <c r="D322" s="70"/>
      <c r="E322" s="70"/>
      <c r="F322" s="70"/>
      <c r="G322" s="154" t="s">
        <v>886</v>
      </c>
      <c r="H322" s="155">
        <v>9145</v>
      </c>
      <c r="I322" s="155">
        <v>2360</v>
      </c>
      <c r="J322" s="155">
        <v>0</v>
      </c>
      <c r="K322" s="155">
        <v>11505</v>
      </c>
      <c r="L322" s="155">
        <f t="shared" si="7"/>
        <v>2360</v>
      </c>
    </row>
    <row r="323" spans="1:12" ht="9.9" customHeight="1" x14ac:dyDescent="0.3">
      <c r="A323" s="207" t="s">
        <v>887</v>
      </c>
      <c r="B323" s="69" t="s">
        <v>336</v>
      </c>
      <c r="C323" s="70"/>
      <c r="D323" s="70"/>
      <c r="E323" s="70"/>
      <c r="F323" s="70"/>
      <c r="G323" s="154" t="s">
        <v>888</v>
      </c>
      <c r="H323" s="155">
        <v>294.98</v>
      </c>
      <c r="I323" s="155">
        <v>90</v>
      </c>
      <c r="J323" s="155">
        <v>0</v>
      </c>
      <c r="K323" s="155">
        <v>384.98</v>
      </c>
      <c r="L323" s="155">
        <f t="shared" si="7"/>
        <v>90</v>
      </c>
    </row>
    <row r="324" spans="1:12" ht="9.9" customHeight="1" x14ac:dyDescent="0.3">
      <c r="A324" s="30" t="s">
        <v>336</v>
      </c>
      <c r="B324" s="69" t="s">
        <v>336</v>
      </c>
      <c r="C324" s="70"/>
      <c r="D324" s="70"/>
      <c r="E324" s="70"/>
      <c r="F324" s="70"/>
      <c r="G324" s="156" t="s">
        <v>336</v>
      </c>
      <c r="H324" s="157"/>
      <c r="I324" s="157"/>
      <c r="J324" s="157"/>
      <c r="K324" s="157"/>
      <c r="L324" s="157"/>
    </row>
    <row r="325" spans="1:12" ht="9.9" customHeight="1" x14ac:dyDescent="0.3">
      <c r="A325" s="206" t="s">
        <v>889</v>
      </c>
      <c r="B325" s="69" t="s">
        <v>336</v>
      </c>
      <c r="C325" s="70"/>
      <c r="D325" s="70"/>
      <c r="E325" s="70"/>
      <c r="F325" s="151" t="s">
        <v>890</v>
      </c>
      <c r="G325" s="152"/>
      <c r="H325" s="153">
        <v>24851.53</v>
      </c>
      <c r="I325" s="153">
        <v>2050</v>
      </c>
      <c r="J325" s="153">
        <v>0</v>
      </c>
      <c r="K325" s="153">
        <v>26901.53</v>
      </c>
      <c r="L325" s="153">
        <f>I325-J325</f>
        <v>2050</v>
      </c>
    </row>
    <row r="326" spans="1:12" ht="9.9" customHeight="1" x14ac:dyDescent="0.3">
      <c r="A326" s="207" t="s">
        <v>891</v>
      </c>
      <c r="B326" s="69" t="s">
        <v>336</v>
      </c>
      <c r="C326" s="70"/>
      <c r="D326" s="70"/>
      <c r="E326" s="70"/>
      <c r="F326" s="70"/>
      <c r="G326" s="154" t="s">
        <v>892</v>
      </c>
      <c r="H326" s="155">
        <v>24851.53</v>
      </c>
      <c r="I326" s="155">
        <v>2050</v>
      </c>
      <c r="J326" s="155">
        <v>0</v>
      </c>
      <c r="K326" s="155">
        <v>26901.53</v>
      </c>
      <c r="L326" s="155">
        <f>I326-J326</f>
        <v>2050</v>
      </c>
    </row>
    <row r="327" spans="1:12" ht="9.9" customHeight="1" x14ac:dyDescent="0.3">
      <c r="A327" s="30" t="s">
        <v>336</v>
      </c>
      <c r="B327" s="69" t="s">
        <v>336</v>
      </c>
      <c r="C327" s="70"/>
      <c r="D327" s="70"/>
      <c r="E327" s="70"/>
      <c r="F327" s="70"/>
      <c r="G327" s="156" t="s">
        <v>336</v>
      </c>
      <c r="H327" s="157"/>
      <c r="I327" s="157"/>
      <c r="J327" s="157"/>
      <c r="K327" s="157"/>
      <c r="L327" s="157"/>
    </row>
    <row r="328" spans="1:12" ht="9.9" customHeight="1" x14ac:dyDescent="0.3">
      <c r="A328" s="206" t="s">
        <v>893</v>
      </c>
      <c r="B328" s="69" t="s">
        <v>336</v>
      </c>
      <c r="C328" s="70"/>
      <c r="D328" s="70"/>
      <c r="E328" s="70"/>
      <c r="F328" s="151" t="s">
        <v>894</v>
      </c>
      <c r="G328" s="152"/>
      <c r="H328" s="153">
        <v>26713.88</v>
      </c>
      <c r="I328" s="153">
        <v>3268.38</v>
      </c>
      <c r="J328" s="153">
        <v>0</v>
      </c>
      <c r="K328" s="153">
        <v>29982.26</v>
      </c>
      <c r="L328" s="153">
        <f>I328-J328</f>
        <v>3268.38</v>
      </c>
    </row>
    <row r="329" spans="1:12" ht="9.9" customHeight="1" x14ac:dyDescent="0.3">
      <c r="A329" s="207" t="s">
        <v>895</v>
      </c>
      <c r="B329" s="69" t="s">
        <v>336</v>
      </c>
      <c r="C329" s="70"/>
      <c r="D329" s="70"/>
      <c r="E329" s="70"/>
      <c r="F329" s="70"/>
      <c r="G329" s="154" t="s">
        <v>896</v>
      </c>
      <c r="H329" s="155">
        <v>26713.88</v>
      </c>
      <c r="I329" s="155">
        <v>3268.38</v>
      </c>
      <c r="J329" s="155">
        <v>0</v>
      </c>
      <c r="K329" s="155">
        <v>29982.26</v>
      </c>
      <c r="L329" s="155">
        <f>I329-J329</f>
        <v>3268.38</v>
      </c>
    </row>
    <row r="330" spans="1:12" ht="9.9" customHeight="1" x14ac:dyDescent="0.3">
      <c r="A330" s="30" t="s">
        <v>336</v>
      </c>
      <c r="B330" s="69" t="s">
        <v>336</v>
      </c>
      <c r="C330" s="70"/>
      <c r="D330" s="70"/>
      <c r="E330" s="70"/>
      <c r="F330" s="70"/>
      <c r="G330" s="156" t="s">
        <v>336</v>
      </c>
      <c r="H330" s="157"/>
      <c r="I330" s="157"/>
      <c r="J330" s="157"/>
      <c r="K330" s="157"/>
      <c r="L330" s="157"/>
    </row>
    <row r="331" spans="1:12" ht="9.9" customHeight="1" x14ac:dyDescent="0.3">
      <c r="A331" s="206" t="s">
        <v>897</v>
      </c>
      <c r="B331" s="69" t="s">
        <v>336</v>
      </c>
      <c r="C331" s="70"/>
      <c r="D331" s="70"/>
      <c r="E331" s="70"/>
      <c r="F331" s="151" t="s">
        <v>898</v>
      </c>
      <c r="G331" s="152"/>
      <c r="H331" s="153">
        <v>0</v>
      </c>
      <c r="I331" s="153">
        <v>1200</v>
      </c>
      <c r="J331" s="153">
        <v>0</v>
      </c>
      <c r="K331" s="153">
        <v>1200</v>
      </c>
      <c r="L331" s="153">
        <f>I331-J331</f>
        <v>1200</v>
      </c>
    </row>
    <row r="332" spans="1:12" ht="9.9" customHeight="1" x14ac:dyDescent="0.3">
      <c r="A332" s="207" t="s">
        <v>899</v>
      </c>
      <c r="B332" s="69" t="s">
        <v>336</v>
      </c>
      <c r="C332" s="70"/>
      <c r="D332" s="70"/>
      <c r="E332" s="70"/>
      <c r="F332" s="70"/>
      <c r="G332" s="154" t="s">
        <v>845</v>
      </c>
      <c r="H332" s="155">
        <v>0</v>
      </c>
      <c r="I332" s="155">
        <v>1200</v>
      </c>
      <c r="J332" s="155">
        <v>0</v>
      </c>
      <c r="K332" s="155">
        <v>1200</v>
      </c>
      <c r="L332" s="155">
        <f>I332-J332</f>
        <v>1200</v>
      </c>
    </row>
    <row r="333" spans="1:12" ht="9.9" customHeight="1" x14ac:dyDescent="0.3">
      <c r="A333" s="30" t="s">
        <v>336</v>
      </c>
      <c r="B333" s="69" t="s">
        <v>336</v>
      </c>
      <c r="C333" s="70"/>
      <c r="D333" s="70"/>
      <c r="E333" s="70"/>
      <c r="F333" s="70"/>
      <c r="G333" s="156" t="s">
        <v>336</v>
      </c>
      <c r="H333" s="157"/>
      <c r="I333" s="157"/>
      <c r="J333" s="157"/>
      <c r="K333" s="157"/>
      <c r="L333" s="157"/>
    </row>
    <row r="334" spans="1:12" ht="9.9" customHeight="1" x14ac:dyDescent="0.3">
      <c r="A334" s="206" t="s">
        <v>903</v>
      </c>
      <c r="B334" s="68" t="s">
        <v>336</v>
      </c>
      <c r="C334" s="151" t="s">
        <v>904</v>
      </c>
      <c r="D334" s="152"/>
      <c r="E334" s="152"/>
      <c r="F334" s="152"/>
      <c r="G334" s="152"/>
      <c r="H334" s="153">
        <v>241.9</v>
      </c>
      <c r="I334" s="153">
        <v>0</v>
      </c>
      <c r="J334" s="153">
        <v>0</v>
      </c>
      <c r="K334" s="153">
        <v>241.9</v>
      </c>
      <c r="L334" s="153">
        <f>I334-J334</f>
        <v>0</v>
      </c>
    </row>
    <row r="335" spans="1:12" ht="9.9" customHeight="1" x14ac:dyDescent="0.3">
      <c r="A335" s="206" t="s">
        <v>905</v>
      </c>
      <c r="B335" s="69" t="s">
        <v>336</v>
      </c>
      <c r="C335" s="70"/>
      <c r="D335" s="151" t="s">
        <v>904</v>
      </c>
      <c r="E335" s="152"/>
      <c r="F335" s="152"/>
      <c r="G335" s="152"/>
      <c r="H335" s="153">
        <v>241.9</v>
      </c>
      <c r="I335" s="153">
        <v>0</v>
      </c>
      <c r="J335" s="153">
        <v>0</v>
      </c>
      <c r="K335" s="153">
        <v>241.9</v>
      </c>
      <c r="L335" s="153">
        <f>I335-J335</f>
        <v>0</v>
      </c>
    </row>
    <row r="336" spans="1:12" ht="9.9" customHeight="1" x14ac:dyDescent="0.3">
      <c r="A336" s="206" t="s">
        <v>906</v>
      </c>
      <c r="B336" s="158" t="s">
        <v>336</v>
      </c>
      <c r="C336" s="159"/>
      <c r="D336" s="159"/>
      <c r="E336" s="163" t="s">
        <v>904</v>
      </c>
      <c r="F336" s="164"/>
      <c r="G336" s="164"/>
      <c r="H336" s="165">
        <v>241.9</v>
      </c>
      <c r="I336" s="165">
        <v>0</v>
      </c>
      <c r="J336" s="165">
        <v>0</v>
      </c>
      <c r="K336" s="165">
        <v>241.9</v>
      </c>
      <c r="L336" s="165">
        <f>I336-J336</f>
        <v>0</v>
      </c>
    </row>
    <row r="337" spans="1:12" ht="9.9" customHeight="1" x14ac:dyDescent="0.3">
      <c r="A337" s="206" t="s">
        <v>907</v>
      </c>
      <c r="B337" s="272" t="s">
        <v>336</v>
      </c>
      <c r="C337" s="273"/>
      <c r="D337" s="273"/>
      <c r="E337" s="273"/>
      <c r="F337" s="269" t="s">
        <v>859</v>
      </c>
      <c r="G337" s="270"/>
      <c r="H337" s="271">
        <v>241.9</v>
      </c>
      <c r="I337" s="271">
        <v>0</v>
      </c>
      <c r="J337" s="271">
        <v>0</v>
      </c>
      <c r="K337" s="271">
        <v>241.9</v>
      </c>
      <c r="L337" s="271">
        <f>I337-J337</f>
        <v>0</v>
      </c>
    </row>
    <row r="338" spans="1:12" ht="9.9" customHeight="1" x14ac:dyDescent="0.3">
      <c r="A338" s="207" t="s">
        <v>908</v>
      </c>
      <c r="B338" s="69" t="s">
        <v>336</v>
      </c>
      <c r="C338" s="70"/>
      <c r="D338" s="70"/>
      <c r="E338" s="70"/>
      <c r="F338" s="70"/>
      <c r="G338" s="154" t="s">
        <v>909</v>
      </c>
      <c r="H338" s="155">
        <v>241.9</v>
      </c>
      <c r="I338" s="155">
        <v>0</v>
      </c>
      <c r="J338" s="155">
        <v>0</v>
      </c>
      <c r="K338" s="155">
        <v>241.9</v>
      </c>
      <c r="L338" s="155">
        <f>I338-J338</f>
        <v>0</v>
      </c>
    </row>
    <row r="339" spans="1:12" ht="9.9" customHeight="1" x14ac:dyDescent="0.3">
      <c r="A339" s="30" t="s">
        <v>336</v>
      </c>
      <c r="B339" s="69" t="s">
        <v>336</v>
      </c>
      <c r="C339" s="70"/>
      <c r="D339" s="70"/>
      <c r="E339" s="70"/>
      <c r="F339" s="70"/>
      <c r="G339" s="156" t="s">
        <v>336</v>
      </c>
      <c r="H339" s="157"/>
      <c r="I339" s="157"/>
      <c r="J339" s="157"/>
      <c r="K339" s="157"/>
      <c r="L339" s="157"/>
    </row>
    <row r="340" spans="1:12" ht="9.9" customHeight="1" x14ac:dyDescent="0.3">
      <c r="A340" s="206" t="s">
        <v>910</v>
      </c>
      <c r="B340" s="68" t="s">
        <v>336</v>
      </c>
      <c r="C340" s="151" t="s">
        <v>911</v>
      </c>
      <c r="D340" s="152"/>
      <c r="E340" s="152"/>
      <c r="F340" s="152"/>
      <c r="G340" s="152"/>
      <c r="H340" s="153">
        <v>271476.36</v>
      </c>
      <c r="I340" s="153">
        <v>36679.54</v>
      </c>
      <c r="J340" s="153">
        <v>0</v>
      </c>
      <c r="K340" s="153">
        <v>308155.90000000002</v>
      </c>
      <c r="L340" s="153">
        <f t="shared" ref="L340:L345" si="8">I340-J340</f>
        <v>36679.54</v>
      </c>
    </row>
    <row r="341" spans="1:12" ht="9.9" customHeight="1" x14ac:dyDescent="0.3">
      <c r="A341" s="206" t="s">
        <v>912</v>
      </c>
      <c r="B341" s="69" t="s">
        <v>336</v>
      </c>
      <c r="C341" s="70"/>
      <c r="D341" s="151" t="s">
        <v>911</v>
      </c>
      <c r="E341" s="152"/>
      <c r="F341" s="152"/>
      <c r="G341" s="152"/>
      <c r="H341" s="153">
        <v>271476.36</v>
      </c>
      <c r="I341" s="153">
        <v>36679.54</v>
      </c>
      <c r="J341" s="153">
        <v>0</v>
      </c>
      <c r="K341" s="153">
        <v>308155.90000000002</v>
      </c>
      <c r="L341" s="153">
        <f t="shared" si="8"/>
        <v>36679.54</v>
      </c>
    </row>
    <row r="342" spans="1:12" ht="9.9" customHeight="1" x14ac:dyDescent="0.3">
      <c r="A342" s="206" t="s">
        <v>913</v>
      </c>
      <c r="B342" s="69" t="s">
        <v>336</v>
      </c>
      <c r="C342" s="70"/>
      <c r="D342" s="70"/>
      <c r="E342" s="151" t="s">
        <v>911</v>
      </c>
      <c r="F342" s="152"/>
      <c r="G342" s="152"/>
      <c r="H342" s="153">
        <v>271476.36</v>
      </c>
      <c r="I342" s="153">
        <v>36679.54</v>
      </c>
      <c r="J342" s="153">
        <v>0</v>
      </c>
      <c r="K342" s="153">
        <v>308155.90000000002</v>
      </c>
      <c r="L342" s="153">
        <f t="shared" si="8"/>
        <v>36679.54</v>
      </c>
    </row>
    <row r="343" spans="1:12" ht="9.9" customHeight="1" x14ac:dyDescent="0.3">
      <c r="A343" s="206" t="s">
        <v>914</v>
      </c>
      <c r="B343" s="69" t="s">
        <v>336</v>
      </c>
      <c r="C343" s="70"/>
      <c r="D343" s="70"/>
      <c r="E343" s="70"/>
      <c r="F343" s="151" t="s">
        <v>898</v>
      </c>
      <c r="G343" s="152"/>
      <c r="H343" s="153">
        <v>30695.200000000001</v>
      </c>
      <c r="I343" s="153">
        <v>0</v>
      </c>
      <c r="J343" s="153">
        <v>0</v>
      </c>
      <c r="K343" s="153">
        <v>30695.200000000001</v>
      </c>
      <c r="L343" s="153">
        <f t="shared" si="8"/>
        <v>0</v>
      </c>
    </row>
    <row r="344" spans="1:12" ht="9.9" customHeight="1" x14ac:dyDescent="0.3">
      <c r="A344" s="207" t="s">
        <v>915</v>
      </c>
      <c r="B344" s="69" t="s">
        <v>336</v>
      </c>
      <c r="C344" s="70"/>
      <c r="D344" s="70"/>
      <c r="E344" s="70"/>
      <c r="F344" s="70"/>
      <c r="G344" s="154" t="s">
        <v>916</v>
      </c>
      <c r="H344" s="155">
        <v>295.2</v>
      </c>
      <c r="I344" s="155">
        <v>0</v>
      </c>
      <c r="J344" s="155">
        <v>0</v>
      </c>
      <c r="K344" s="155">
        <v>295.2</v>
      </c>
      <c r="L344" s="155">
        <f t="shared" si="8"/>
        <v>0</v>
      </c>
    </row>
    <row r="345" spans="1:12" ht="9.9" customHeight="1" x14ac:dyDescent="0.3">
      <c r="A345" s="207" t="s">
        <v>917</v>
      </c>
      <c r="B345" s="69" t="s">
        <v>336</v>
      </c>
      <c r="C345" s="70"/>
      <c r="D345" s="70"/>
      <c r="E345" s="70"/>
      <c r="F345" s="70"/>
      <c r="G345" s="154" t="s">
        <v>902</v>
      </c>
      <c r="H345" s="155">
        <v>30400</v>
      </c>
      <c r="I345" s="155">
        <v>0</v>
      </c>
      <c r="J345" s="155">
        <v>0</v>
      </c>
      <c r="K345" s="155">
        <v>30400</v>
      </c>
      <c r="L345" s="155">
        <f t="shared" si="8"/>
        <v>0</v>
      </c>
    </row>
    <row r="346" spans="1:12" ht="9.9" customHeight="1" x14ac:dyDescent="0.3">
      <c r="A346" s="30" t="s">
        <v>336</v>
      </c>
      <c r="B346" s="69" t="s">
        <v>336</v>
      </c>
      <c r="C346" s="70"/>
      <c r="D346" s="70"/>
      <c r="E346" s="70"/>
      <c r="F346" s="70"/>
      <c r="G346" s="156" t="s">
        <v>336</v>
      </c>
      <c r="H346" s="157"/>
      <c r="I346" s="157"/>
      <c r="J346" s="157"/>
      <c r="K346" s="157"/>
      <c r="L346" s="157"/>
    </row>
    <row r="347" spans="1:12" ht="9.9" customHeight="1" x14ac:dyDescent="0.3">
      <c r="A347" s="206" t="s">
        <v>918</v>
      </c>
      <c r="B347" s="69" t="s">
        <v>336</v>
      </c>
      <c r="C347" s="70"/>
      <c r="D347" s="70"/>
      <c r="E347" s="70"/>
      <c r="F347" s="151" t="s">
        <v>919</v>
      </c>
      <c r="G347" s="152"/>
      <c r="H347" s="153">
        <v>2046</v>
      </c>
      <c r="I347" s="153">
        <v>0</v>
      </c>
      <c r="J347" s="153">
        <v>0</v>
      </c>
      <c r="K347" s="153">
        <v>2046</v>
      </c>
      <c r="L347" s="153">
        <f>I347-J347</f>
        <v>0</v>
      </c>
    </row>
    <row r="348" spans="1:12" ht="9.9" customHeight="1" x14ac:dyDescent="0.3">
      <c r="A348" s="207" t="s">
        <v>920</v>
      </c>
      <c r="B348" s="69" t="s">
        <v>336</v>
      </c>
      <c r="C348" s="70"/>
      <c r="D348" s="70"/>
      <c r="E348" s="70"/>
      <c r="F348" s="70"/>
      <c r="G348" s="154" t="s">
        <v>919</v>
      </c>
      <c r="H348" s="155">
        <v>2046</v>
      </c>
      <c r="I348" s="155">
        <v>0</v>
      </c>
      <c r="J348" s="155">
        <v>0</v>
      </c>
      <c r="K348" s="155">
        <v>2046</v>
      </c>
      <c r="L348" s="155">
        <f>I348-J348</f>
        <v>0</v>
      </c>
    </row>
    <row r="349" spans="1:12" ht="9.9" customHeight="1" x14ac:dyDescent="0.3">
      <c r="A349" s="30" t="s">
        <v>336</v>
      </c>
      <c r="B349" s="69" t="s">
        <v>336</v>
      </c>
      <c r="C349" s="70"/>
      <c r="D349" s="70"/>
      <c r="E349" s="70"/>
      <c r="F349" s="70"/>
      <c r="G349" s="156" t="s">
        <v>336</v>
      </c>
      <c r="H349" s="157"/>
      <c r="I349" s="157"/>
      <c r="J349" s="157"/>
      <c r="K349" s="157"/>
      <c r="L349" s="157"/>
    </row>
    <row r="350" spans="1:12" ht="9.9" customHeight="1" x14ac:dyDescent="0.3">
      <c r="A350" s="206" t="s">
        <v>921</v>
      </c>
      <c r="B350" s="69" t="s">
        <v>336</v>
      </c>
      <c r="C350" s="70"/>
      <c r="D350" s="70"/>
      <c r="E350" s="70"/>
      <c r="F350" s="151" t="s">
        <v>922</v>
      </c>
      <c r="G350" s="152"/>
      <c r="H350" s="153">
        <v>229330.53</v>
      </c>
      <c r="I350" s="153">
        <v>36679.54</v>
      </c>
      <c r="J350" s="153">
        <v>0</v>
      </c>
      <c r="K350" s="153">
        <v>266010.07</v>
      </c>
      <c r="L350" s="153">
        <f>I350-J350</f>
        <v>36679.54</v>
      </c>
    </row>
    <row r="351" spans="1:12" ht="9.9" customHeight="1" x14ac:dyDescent="0.3">
      <c r="A351" s="207" t="s">
        <v>923</v>
      </c>
      <c r="B351" s="69" t="s">
        <v>336</v>
      </c>
      <c r="C351" s="70"/>
      <c r="D351" s="70"/>
      <c r="E351" s="70"/>
      <c r="F351" s="70"/>
      <c r="G351" s="154" t="s">
        <v>924</v>
      </c>
      <c r="H351" s="155">
        <v>210608.27</v>
      </c>
      <c r="I351" s="155">
        <v>32754.560000000001</v>
      </c>
      <c r="J351" s="155">
        <v>0</v>
      </c>
      <c r="K351" s="155">
        <v>243362.83</v>
      </c>
      <c r="L351" s="155">
        <f>I351-J351</f>
        <v>32754.560000000001</v>
      </c>
    </row>
    <row r="352" spans="1:12" ht="9.9" customHeight="1" x14ac:dyDescent="0.3">
      <c r="A352" s="207" t="s">
        <v>925</v>
      </c>
      <c r="B352" s="69" t="s">
        <v>336</v>
      </c>
      <c r="C352" s="70"/>
      <c r="D352" s="70"/>
      <c r="E352" s="70"/>
      <c r="F352" s="70"/>
      <c r="G352" s="154" t="s">
        <v>869</v>
      </c>
      <c r="H352" s="155">
        <v>17730.46</v>
      </c>
      <c r="I352" s="155">
        <v>3924.98</v>
      </c>
      <c r="J352" s="155">
        <v>0</v>
      </c>
      <c r="K352" s="155">
        <v>21655.439999999999</v>
      </c>
      <c r="L352" s="155">
        <f>I352-J352</f>
        <v>3924.98</v>
      </c>
    </row>
    <row r="353" spans="1:12" ht="9.9" customHeight="1" x14ac:dyDescent="0.3">
      <c r="A353" s="207" t="s">
        <v>926</v>
      </c>
      <c r="B353" s="69" t="s">
        <v>336</v>
      </c>
      <c r="C353" s="70"/>
      <c r="D353" s="70"/>
      <c r="E353" s="70"/>
      <c r="F353" s="70"/>
      <c r="G353" s="154" t="s">
        <v>909</v>
      </c>
      <c r="H353" s="155">
        <v>942</v>
      </c>
      <c r="I353" s="155">
        <v>0</v>
      </c>
      <c r="J353" s="155">
        <v>0</v>
      </c>
      <c r="K353" s="155">
        <v>942</v>
      </c>
      <c r="L353" s="155">
        <f>I353-J353</f>
        <v>0</v>
      </c>
    </row>
    <row r="354" spans="1:12" ht="9.9" customHeight="1" x14ac:dyDescent="0.3">
      <c r="A354" s="207" t="s">
        <v>927</v>
      </c>
      <c r="B354" s="69" t="s">
        <v>336</v>
      </c>
      <c r="C354" s="70"/>
      <c r="D354" s="70"/>
      <c r="E354" s="70"/>
      <c r="F354" s="70"/>
      <c r="G354" s="154" t="s">
        <v>861</v>
      </c>
      <c r="H354" s="155">
        <v>49.8</v>
      </c>
      <c r="I354" s="155">
        <v>0</v>
      </c>
      <c r="J354" s="155">
        <v>0</v>
      </c>
      <c r="K354" s="155">
        <v>49.8</v>
      </c>
      <c r="L354" s="155">
        <f>I354-J354</f>
        <v>0</v>
      </c>
    </row>
    <row r="355" spans="1:12" ht="9.9" customHeight="1" x14ac:dyDescent="0.3">
      <c r="A355" s="30" t="s">
        <v>336</v>
      </c>
      <c r="B355" s="69" t="s">
        <v>336</v>
      </c>
      <c r="C355" s="70"/>
      <c r="D355" s="70"/>
      <c r="E355" s="70"/>
      <c r="F355" s="70"/>
      <c r="G355" s="156" t="s">
        <v>336</v>
      </c>
      <c r="H355" s="157"/>
      <c r="I355" s="157"/>
      <c r="J355" s="157"/>
      <c r="K355" s="157"/>
      <c r="L355" s="157"/>
    </row>
    <row r="356" spans="1:12" ht="9.9" customHeight="1" x14ac:dyDescent="0.3">
      <c r="A356" s="206" t="s">
        <v>928</v>
      </c>
      <c r="B356" s="69" t="s">
        <v>336</v>
      </c>
      <c r="C356" s="70"/>
      <c r="D356" s="70"/>
      <c r="E356" s="70"/>
      <c r="F356" s="151" t="s">
        <v>929</v>
      </c>
      <c r="G356" s="152"/>
      <c r="H356" s="153">
        <v>9404.6299999999992</v>
      </c>
      <c r="I356" s="153">
        <v>0</v>
      </c>
      <c r="J356" s="153">
        <v>0</v>
      </c>
      <c r="K356" s="153">
        <v>9404.6299999999992</v>
      </c>
      <c r="L356" s="153">
        <f>I356-J356</f>
        <v>0</v>
      </c>
    </row>
    <row r="357" spans="1:12" ht="9.9" customHeight="1" x14ac:dyDescent="0.3">
      <c r="A357" s="207" t="s">
        <v>930</v>
      </c>
      <c r="B357" s="69" t="s">
        <v>336</v>
      </c>
      <c r="C357" s="70"/>
      <c r="D357" s="70"/>
      <c r="E357" s="70"/>
      <c r="F357" s="70"/>
      <c r="G357" s="154" t="s">
        <v>929</v>
      </c>
      <c r="H357" s="155">
        <v>9404.6299999999992</v>
      </c>
      <c r="I357" s="155">
        <v>0</v>
      </c>
      <c r="J357" s="155">
        <v>0</v>
      </c>
      <c r="K357" s="155">
        <v>9404.6299999999992</v>
      </c>
      <c r="L357" s="155">
        <f>I357-J357</f>
        <v>0</v>
      </c>
    </row>
    <row r="358" spans="1:12" ht="9.9" customHeight="1" x14ac:dyDescent="0.3">
      <c r="A358" s="30" t="s">
        <v>336</v>
      </c>
      <c r="B358" s="69" t="s">
        <v>336</v>
      </c>
      <c r="C358" s="70"/>
      <c r="D358" s="70"/>
      <c r="E358" s="70"/>
      <c r="F358" s="70"/>
      <c r="G358" s="156" t="s">
        <v>336</v>
      </c>
      <c r="H358" s="157"/>
      <c r="I358" s="157"/>
      <c r="J358" s="157"/>
      <c r="K358" s="157"/>
      <c r="L358" s="157"/>
    </row>
    <row r="359" spans="1:12" ht="9.9" customHeight="1" x14ac:dyDescent="0.3">
      <c r="A359" s="206" t="s">
        <v>931</v>
      </c>
      <c r="B359" s="68" t="s">
        <v>336</v>
      </c>
      <c r="C359" s="151" t="s">
        <v>932</v>
      </c>
      <c r="D359" s="152"/>
      <c r="E359" s="152"/>
      <c r="F359" s="152"/>
      <c r="G359" s="152"/>
      <c r="H359" s="153">
        <v>37504.42</v>
      </c>
      <c r="I359" s="153">
        <v>899</v>
      </c>
      <c r="J359" s="153">
        <v>0</v>
      </c>
      <c r="K359" s="153">
        <v>38403.42</v>
      </c>
      <c r="L359" s="153">
        <f>I359-J359</f>
        <v>899</v>
      </c>
    </row>
    <row r="360" spans="1:12" ht="9.9" customHeight="1" x14ac:dyDescent="0.3">
      <c r="A360" s="206" t="s">
        <v>933</v>
      </c>
      <c r="B360" s="69" t="s">
        <v>336</v>
      </c>
      <c r="C360" s="70"/>
      <c r="D360" s="151" t="s">
        <v>932</v>
      </c>
      <c r="E360" s="152"/>
      <c r="F360" s="152"/>
      <c r="G360" s="152"/>
      <c r="H360" s="153">
        <v>37504.42</v>
      </c>
      <c r="I360" s="153">
        <v>899</v>
      </c>
      <c r="J360" s="153">
        <v>0</v>
      </c>
      <c r="K360" s="153">
        <v>38403.42</v>
      </c>
      <c r="L360" s="153">
        <f>I360-J360</f>
        <v>899</v>
      </c>
    </row>
    <row r="361" spans="1:12" ht="9.9" customHeight="1" x14ac:dyDescent="0.3">
      <c r="A361" s="206" t="s">
        <v>934</v>
      </c>
      <c r="B361" s="69" t="s">
        <v>336</v>
      </c>
      <c r="C361" s="70"/>
      <c r="D361" s="70"/>
      <c r="E361" s="151" t="s">
        <v>932</v>
      </c>
      <c r="F361" s="152"/>
      <c r="G361" s="152"/>
      <c r="H361" s="153">
        <v>37504.42</v>
      </c>
      <c r="I361" s="153">
        <v>899</v>
      </c>
      <c r="J361" s="153">
        <v>0</v>
      </c>
      <c r="K361" s="153">
        <v>38403.42</v>
      </c>
      <c r="L361" s="153">
        <f>I361-J361</f>
        <v>899</v>
      </c>
    </row>
    <row r="362" spans="1:12" ht="9.9" customHeight="1" x14ac:dyDescent="0.3">
      <c r="A362" s="206" t="s">
        <v>935</v>
      </c>
      <c r="B362" s="69" t="s">
        <v>336</v>
      </c>
      <c r="C362" s="70"/>
      <c r="D362" s="70"/>
      <c r="E362" s="70"/>
      <c r="F362" s="151" t="s">
        <v>936</v>
      </c>
      <c r="G362" s="152"/>
      <c r="H362" s="153">
        <v>7921.42</v>
      </c>
      <c r="I362" s="153">
        <v>899</v>
      </c>
      <c r="J362" s="153">
        <v>0</v>
      </c>
      <c r="K362" s="153">
        <v>8820.42</v>
      </c>
      <c r="L362" s="153">
        <f>I362-J362</f>
        <v>899</v>
      </c>
    </row>
    <row r="363" spans="1:12" ht="9.9" customHeight="1" x14ac:dyDescent="0.3">
      <c r="A363" s="207" t="s">
        <v>937</v>
      </c>
      <c r="B363" s="69" t="s">
        <v>336</v>
      </c>
      <c r="C363" s="70"/>
      <c r="D363" s="70"/>
      <c r="E363" s="70"/>
      <c r="F363" s="70"/>
      <c r="G363" s="154" t="s">
        <v>938</v>
      </c>
      <c r="H363" s="155">
        <v>7921.42</v>
      </c>
      <c r="I363" s="155">
        <v>899</v>
      </c>
      <c r="J363" s="155">
        <v>0</v>
      </c>
      <c r="K363" s="155">
        <v>8820.42</v>
      </c>
      <c r="L363" s="155">
        <f>I363-J363</f>
        <v>899</v>
      </c>
    </row>
    <row r="364" spans="1:12" ht="9.9" customHeight="1" x14ac:dyDescent="0.3">
      <c r="A364" s="30" t="s">
        <v>336</v>
      </c>
      <c r="B364" s="69" t="s">
        <v>336</v>
      </c>
      <c r="C364" s="70"/>
      <c r="D364" s="70"/>
      <c r="E364" s="70"/>
      <c r="F364" s="70"/>
      <c r="G364" s="156" t="s">
        <v>336</v>
      </c>
      <c r="H364" s="157"/>
      <c r="I364" s="157"/>
      <c r="J364" s="157"/>
      <c r="K364" s="157"/>
      <c r="L364" s="157"/>
    </row>
    <row r="365" spans="1:12" ht="9.9" customHeight="1" x14ac:dyDescent="0.3">
      <c r="A365" s="206" t="s">
        <v>939</v>
      </c>
      <c r="B365" s="69" t="s">
        <v>336</v>
      </c>
      <c r="C365" s="70"/>
      <c r="D365" s="70"/>
      <c r="E365" s="70"/>
      <c r="F365" s="151" t="s">
        <v>940</v>
      </c>
      <c r="G365" s="152"/>
      <c r="H365" s="153">
        <v>18321</v>
      </c>
      <c r="I365" s="153">
        <v>0</v>
      </c>
      <c r="J365" s="153">
        <v>0</v>
      </c>
      <c r="K365" s="153">
        <v>18321</v>
      </c>
      <c r="L365" s="153">
        <f>I365-J365</f>
        <v>0</v>
      </c>
    </row>
    <row r="366" spans="1:12" ht="9.9" customHeight="1" x14ac:dyDescent="0.3">
      <c r="A366" s="207" t="s">
        <v>941</v>
      </c>
      <c r="B366" s="69" t="s">
        <v>336</v>
      </c>
      <c r="C366" s="70"/>
      <c r="D366" s="70"/>
      <c r="E366" s="70"/>
      <c r="F366" s="70"/>
      <c r="G366" s="154" t="s">
        <v>942</v>
      </c>
      <c r="H366" s="155">
        <v>2832</v>
      </c>
      <c r="I366" s="155">
        <v>0</v>
      </c>
      <c r="J366" s="155">
        <v>0</v>
      </c>
      <c r="K366" s="155">
        <v>2832</v>
      </c>
      <c r="L366" s="155">
        <f>I366-J366</f>
        <v>0</v>
      </c>
    </row>
    <row r="367" spans="1:12" ht="9.9" customHeight="1" x14ac:dyDescent="0.3">
      <c r="A367" s="207" t="s">
        <v>945</v>
      </c>
      <c r="B367" s="69" t="s">
        <v>336</v>
      </c>
      <c r="C367" s="70"/>
      <c r="D367" s="70"/>
      <c r="E367" s="70"/>
      <c r="F367" s="70"/>
      <c r="G367" s="154" t="s">
        <v>946</v>
      </c>
      <c r="H367" s="155">
        <v>15489</v>
      </c>
      <c r="I367" s="155">
        <v>0</v>
      </c>
      <c r="J367" s="155">
        <v>0</v>
      </c>
      <c r="K367" s="155">
        <v>15489</v>
      </c>
      <c r="L367" s="155">
        <f>I367-J367</f>
        <v>0</v>
      </c>
    </row>
    <row r="368" spans="1:12" ht="9.9" customHeight="1" x14ac:dyDescent="0.3">
      <c r="A368" s="30" t="s">
        <v>336</v>
      </c>
      <c r="B368" s="69" t="s">
        <v>336</v>
      </c>
      <c r="C368" s="70"/>
      <c r="D368" s="70"/>
      <c r="E368" s="70"/>
      <c r="F368" s="70"/>
      <c r="G368" s="156" t="s">
        <v>336</v>
      </c>
      <c r="H368" s="157"/>
      <c r="I368" s="157"/>
      <c r="J368" s="157"/>
      <c r="K368" s="157"/>
      <c r="L368" s="157"/>
    </row>
    <row r="369" spans="1:12" ht="9.9" customHeight="1" x14ac:dyDescent="0.3">
      <c r="A369" s="206" t="s">
        <v>953</v>
      </c>
      <c r="B369" s="69" t="s">
        <v>336</v>
      </c>
      <c r="C369" s="70"/>
      <c r="D369" s="70"/>
      <c r="E369" s="70"/>
      <c r="F369" s="151" t="s">
        <v>954</v>
      </c>
      <c r="G369" s="152"/>
      <c r="H369" s="153">
        <v>11262</v>
      </c>
      <c r="I369" s="153">
        <v>0</v>
      </c>
      <c r="J369" s="153">
        <v>0</v>
      </c>
      <c r="K369" s="153">
        <v>11262</v>
      </c>
      <c r="L369" s="153">
        <f>I369-J369</f>
        <v>0</v>
      </c>
    </row>
    <row r="370" spans="1:12" ht="9.9" customHeight="1" x14ac:dyDescent="0.3">
      <c r="A370" s="207" t="s">
        <v>955</v>
      </c>
      <c r="B370" s="69" t="s">
        <v>336</v>
      </c>
      <c r="C370" s="70"/>
      <c r="D370" s="70"/>
      <c r="E370" s="70"/>
      <c r="F370" s="70"/>
      <c r="G370" s="154" t="s">
        <v>956</v>
      </c>
      <c r="H370" s="155">
        <v>11262</v>
      </c>
      <c r="I370" s="155">
        <v>0</v>
      </c>
      <c r="J370" s="155">
        <v>0</v>
      </c>
      <c r="K370" s="155">
        <v>11262</v>
      </c>
      <c r="L370" s="155">
        <f>I370-J370</f>
        <v>0</v>
      </c>
    </row>
    <row r="371" spans="1:12" ht="9.9" customHeight="1" x14ac:dyDescent="0.3">
      <c r="A371" s="30" t="s">
        <v>336</v>
      </c>
      <c r="B371" s="69" t="s">
        <v>336</v>
      </c>
      <c r="C371" s="70"/>
      <c r="D371" s="70"/>
      <c r="E371" s="70"/>
      <c r="F371" s="70"/>
      <c r="G371" s="156" t="s">
        <v>336</v>
      </c>
      <c r="H371" s="157"/>
      <c r="I371" s="157"/>
      <c r="J371" s="157"/>
      <c r="K371" s="157"/>
      <c r="L371" s="157"/>
    </row>
    <row r="372" spans="1:12" ht="9.9" customHeight="1" x14ac:dyDescent="0.3">
      <c r="A372" s="206" t="s">
        <v>957</v>
      </c>
      <c r="B372" s="68" t="s">
        <v>336</v>
      </c>
      <c r="C372" s="151" t="s">
        <v>958</v>
      </c>
      <c r="D372" s="152"/>
      <c r="E372" s="152"/>
      <c r="F372" s="152"/>
      <c r="G372" s="152"/>
      <c r="H372" s="153">
        <v>60455.87</v>
      </c>
      <c r="I372" s="153">
        <v>1420.88</v>
      </c>
      <c r="J372" s="153">
        <v>0</v>
      </c>
      <c r="K372" s="153">
        <v>61876.75</v>
      </c>
      <c r="L372" s="153">
        <f>I372-J372</f>
        <v>1420.88</v>
      </c>
    </row>
    <row r="373" spans="1:12" ht="9.9" customHeight="1" x14ac:dyDescent="0.3">
      <c r="A373" s="206" t="s">
        <v>959</v>
      </c>
      <c r="B373" s="69" t="s">
        <v>336</v>
      </c>
      <c r="C373" s="70"/>
      <c r="D373" s="151" t="s">
        <v>958</v>
      </c>
      <c r="E373" s="152"/>
      <c r="F373" s="152"/>
      <c r="G373" s="152"/>
      <c r="H373" s="153">
        <v>60455.87</v>
      </c>
      <c r="I373" s="153">
        <v>1420.88</v>
      </c>
      <c r="J373" s="153">
        <v>0</v>
      </c>
      <c r="K373" s="153">
        <v>61876.75</v>
      </c>
      <c r="L373" s="153">
        <f>I373-J373</f>
        <v>1420.88</v>
      </c>
    </row>
    <row r="374" spans="1:12" ht="9.9" customHeight="1" x14ac:dyDescent="0.3">
      <c r="A374" s="206" t="s">
        <v>960</v>
      </c>
      <c r="B374" s="69" t="s">
        <v>336</v>
      </c>
      <c r="C374" s="70"/>
      <c r="D374" s="70"/>
      <c r="E374" s="151" t="s">
        <v>958</v>
      </c>
      <c r="F374" s="152"/>
      <c r="G374" s="152"/>
      <c r="H374" s="153">
        <v>60455.87</v>
      </c>
      <c r="I374" s="153">
        <v>1420.88</v>
      </c>
      <c r="J374" s="153">
        <v>0</v>
      </c>
      <c r="K374" s="153">
        <v>61876.75</v>
      </c>
      <c r="L374" s="153">
        <f>I374-J374</f>
        <v>1420.88</v>
      </c>
    </row>
    <row r="375" spans="1:12" ht="9.9" customHeight="1" x14ac:dyDescent="0.3">
      <c r="A375" s="206" t="s">
        <v>961</v>
      </c>
      <c r="B375" s="69" t="s">
        <v>336</v>
      </c>
      <c r="C375" s="70"/>
      <c r="D375" s="70"/>
      <c r="E375" s="70"/>
      <c r="F375" s="151" t="s">
        <v>962</v>
      </c>
      <c r="G375" s="152"/>
      <c r="H375" s="153">
        <v>60455.87</v>
      </c>
      <c r="I375" s="153">
        <v>1420.88</v>
      </c>
      <c r="J375" s="153">
        <v>0</v>
      </c>
      <c r="K375" s="153">
        <v>61876.75</v>
      </c>
      <c r="L375" s="153">
        <f>I375-J375</f>
        <v>1420.88</v>
      </c>
    </row>
    <row r="376" spans="1:12" ht="9.9" customHeight="1" x14ac:dyDescent="0.3">
      <c r="A376" s="207" t="s">
        <v>963</v>
      </c>
      <c r="B376" s="69" t="s">
        <v>336</v>
      </c>
      <c r="C376" s="70"/>
      <c r="D376" s="70"/>
      <c r="E376" s="70"/>
      <c r="F376" s="70"/>
      <c r="G376" s="154" t="s">
        <v>962</v>
      </c>
      <c r="H376" s="155">
        <v>60455.87</v>
      </c>
      <c r="I376" s="155">
        <v>1420.88</v>
      </c>
      <c r="J376" s="155">
        <v>0</v>
      </c>
      <c r="K376" s="155">
        <v>61876.75</v>
      </c>
      <c r="L376" s="155">
        <f>I376-J376</f>
        <v>1420.88</v>
      </c>
    </row>
    <row r="377" spans="1:12" ht="9.9" customHeight="1" x14ac:dyDescent="0.3">
      <c r="A377" s="30" t="s">
        <v>336</v>
      </c>
      <c r="B377" s="69" t="s">
        <v>336</v>
      </c>
      <c r="C377" s="70"/>
      <c r="D377" s="70"/>
      <c r="E377" s="70"/>
      <c r="F377" s="70"/>
      <c r="G377" s="156" t="s">
        <v>336</v>
      </c>
      <c r="H377" s="157"/>
      <c r="I377" s="157"/>
      <c r="J377" s="157"/>
      <c r="K377" s="157"/>
      <c r="L377" s="157"/>
    </row>
    <row r="378" spans="1:12" ht="9.9" customHeight="1" x14ac:dyDescent="0.3">
      <c r="A378" s="206" t="s">
        <v>964</v>
      </c>
      <c r="B378" s="68" t="s">
        <v>336</v>
      </c>
      <c r="C378" s="151" t="s">
        <v>965</v>
      </c>
      <c r="D378" s="152"/>
      <c r="E378" s="152"/>
      <c r="F378" s="152"/>
      <c r="G378" s="152"/>
      <c r="H378" s="153">
        <v>1142079.07</v>
      </c>
      <c r="I378" s="153">
        <v>165801.47</v>
      </c>
      <c r="J378" s="153">
        <v>0</v>
      </c>
      <c r="K378" s="153">
        <v>1307880.54</v>
      </c>
      <c r="L378" s="153">
        <f t="shared" ref="L378:L383" si="9">I378-J378</f>
        <v>165801.47</v>
      </c>
    </row>
    <row r="379" spans="1:12" ht="9.9" customHeight="1" x14ac:dyDescent="0.3">
      <c r="A379" s="206" t="s">
        <v>966</v>
      </c>
      <c r="B379" s="69" t="s">
        <v>336</v>
      </c>
      <c r="C379" s="70"/>
      <c r="D379" s="151" t="s">
        <v>965</v>
      </c>
      <c r="E379" s="152"/>
      <c r="F379" s="152"/>
      <c r="G379" s="152"/>
      <c r="H379" s="153">
        <v>1142079.07</v>
      </c>
      <c r="I379" s="153">
        <v>165801.47</v>
      </c>
      <c r="J379" s="153">
        <v>0</v>
      </c>
      <c r="K379" s="153">
        <v>1307880.54</v>
      </c>
      <c r="L379" s="153">
        <f t="shared" si="9"/>
        <v>165801.47</v>
      </c>
    </row>
    <row r="380" spans="1:12" ht="9.9" customHeight="1" x14ac:dyDescent="0.3">
      <c r="A380" s="206" t="s">
        <v>967</v>
      </c>
      <c r="B380" s="69" t="s">
        <v>336</v>
      </c>
      <c r="C380" s="70"/>
      <c r="D380" s="70"/>
      <c r="E380" s="151" t="s">
        <v>965</v>
      </c>
      <c r="F380" s="152"/>
      <c r="G380" s="152"/>
      <c r="H380" s="153">
        <v>1142079.07</v>
      </c>
      <c r="I380" s="153">
        <v>165801.47</v>
      </c>
      <c r="J380" s="153">
        <v>0</v>
      </c>
      <c r="K380" s="153">
        <v>1307880.54</v>
      </c>
      <c r="L380" s="153">
        <f t="shared" si="9"/>
        <v>165801.47</v>
      </c>
    </row>
    <row r="381" spans="1:12" ht="9.9" customHeight="1" x14ac:dyDescent="0.3">
      <c r="A381" s="206" t="s">
        <v>968</v>
      </c>
      <c r="B381" s="69" t="s">
        <v>336</v>
      </c>
      <c r="C381" s="70"/>
      <c r="D381" s="70"/>
      <c r="E381" s="70"/>
      <c r="F381" s="151" t="s">
        <v>965</v>
      </c>
      <c r="G381" s="152"/>
      <c r="H381" s="153">
        <v>1142079.07</v>
      </c>
      <c r="I381" s="153">
        <v>165801.47</v>
      </c>
      <c r="J381" s="153">
        <v>0</v>
      </c>
      <c r="K381" s="153">
        <v>1307880.54</v>
      </c>
      <c r="L381" s="153">
        <f t="shared" si="9"/>
        <v>165801.47</v>
      </c>
    </row>
    <row r="382" spans="1:12" ht="9.9" customHeight="1" x14ac:dyDescent="0.3">
      <c r="A382" s="207" t="s">
        <v>969</v>
      </c>
      <c r="B382" s="69" t="s">
        <v>336</v>
      </c>
      <c r="C382" s="70"/>
      <c r="D382" s="70"/>
      <c r="E382" s="70"/>
      <c r="F382" s="70"/>
      <c r="G382" s="154" t="s">
        <v>970</v>
      </c>
      <c r="H382" s="155">
        <v>1136273.47</v>
      </c>
      <c r="I382" s="155">
        <v>165459.34</v>
      </c>
      <c r="J382" s="155">
        <v>0</v>
      </c>
      <c r="K382" s="155">
        <v>1301732.81</v>
      </c>
      <c r="L382" s="155">
        <f t="shared" si="9"/>
        <v>165459.34</v>
      </c>
    </row>
    <row r="383" spans="1:12" ht="9.9" customHeight="1" x14ac:dyDescent="0.3">
      <c r="A383" s="207" t="s">
        <v>971</v>
      </c>
      <c r="B383" s="69" t="s">
        <v>336</v>
      </c>
      <c r="C383" s="70"/>
      <c r="D383" s="70"/>
      <c r="E383" s="70"/>
      <c r="F383" s="70"/>
      <c r="G383" s="154" t="s">
        <v>972</v>
      </c>
      <c r="H383" s="155">
        <v>5805.6</v>
      </c>
      <c r="I383" s="155">
        <v>342.13</v>
      </c>
      <c r="J383" s="155">
        <v>0</v>
      </c>
      <c r="K383" s="155">
        <v>6147.73</v>
      </c>
      <c r="L383" s="155">
        <f t="shared" si="9"/>
        <v>342.13</v>
      </c>
    </row>
    <row r="384" spans="1:12" ht="9.9" customHeight="1" x14ac:dyDescent="0.3">
      <c r="A384" s="30" t="s">
        <v>336</v>
      </c>
      <c r="B384" s="69" t="s">
        <v>336</v>
      </c>
      <c r="C384" s="70"/>
      <c r="D384" s="70"/>
      <c r="E384" s="70"/>
      <c r="F384" s="70"/>
      <c r="G384" s="156" t="s">
        <v>336</v>
      </c>
      <c r="H384" s="157"/>
      <c r="I384" s="157"/>
      <c r="J384" s="157"/>
      <c r="K384" s="157"/>
      <c r="L384" s="157"/>
    </row>
    <row r="385" spans="1:12" ht="9.9" customHeight="1" x14ac:dyDescent="0.3">
      <c r="A385" s="206" t="s">
        <v>973</v>
      </c>
      <c r="B385" s="68" t="s">
        <v>336</v>
      </c>
      <c r="C385" s="151" t="s">
        <v>974</v>
      </c>
      <c r="D385" s="152"/>
      <c r="E385" s="152"/>
      <c r="F385" s="152"/>
      <c r="G385" s="152"/>
      <c r="H385" s="153">
        <v>76640.66</v>
      </c>
      <c r="I385" s="153">
        <v>11504.04</v>
      </c>
      <c r="J385" s="153">
        <v>3954.74</v>
      </c>
      <c r="K385" s="153">
        <v>84189.96</v>
      </c>
      <c r="L385" s="153">
        <f>I385-J385</f>
        <v>7549.3000000000011</v>
      </c>
    </row>
    <row r="386" spans="1:12" ht="9.9" customHeight="1" x14ac:dyDescent="0.3">
      <c r="A386" s="206" t="s">
        <v>975</v>
      </c>
      <c r="B386" s="69" t="s">
        <v>336</v>
      </c>
      <c r="C386" s="70"/>
      <c r="D386" s="151" t="s">
        <v>974</v>
      </c>
      <c r="E386" s="152"/>
      <c r="F386" s="152"/>
      <c r="G386" s="152"/>
      <c r="H386" s="153">
        <v>76640.66</v>
      </c>
      <c r="I386" s="153">
        <v>11504.04</v>
      </c>
      <c r="J386" s="153">
        <v>3954.74</v>
      </c>
      <c r="K386" s="153">
        <v>84189.96</v>
      </c>
      <c r="L386" s="153">
        <f>I386-J386</f>
        <v>7549.3000000000011</v>
      </c>
    </row>
    <row r="387" spans="1:12" ht="9.9" customHeight="1" x14ac:dyDescent="0.3">
      <c r="A387" s="206" t="s">
        <v>976</v>
      </c>
      <c r="B387" s="69" t="s">
        <v>336</v>
      </c>
      <c r="C387" s="70"/>
      <c r="D387" s="70"/>
      <c r="E387" s="151" t="s">
        <v>974</v>
      </c>
      <c r="F387" s="152"/>
      <c r="G387" s="152"/>
      <c r="H387" s="153">
        <v>76640.66</v>
      </c>
      <c r="I387" s="153">
        <v>11504.04</v>
      </c>
      <c r="J387" s="153">
        <v>3954.74</v>
      </c>
      <c r="K387" s="153">
        <v>84189.96</v>
      </c>
      <c r="L387" s="153">
        <f>I387-J387</f>
        <v>7549.3000000000011</v>
      </c>
    </row>
    <row r="388" spans="1:12" ht="9.9" customHeight="1" x14ac:dyDescent="0.3">
      <c r="A388" s="206" t="s">
        <v>977</v>
      </c>
      <c r="B388" s="69" t="s">
        <v>336</v>
      </c>
      <c r="C388" s="70"/>
      <c r="D388" s="70"/>
      <c r="E388" s="70"/>
      <c r="F388" s="151" t="s">
        <v>974</v>
      </c>
      <c r="G388" s="152"/>
      <c r="H388" s="153">
        <v>76640.66</v>
      </c>
      <c r="I388" s="153">
        <v>11504.04</v>
      </c>
      <c r="J388" s="153">
        <v>3954.74</v>
      </c>
      <c r="K388" s="153">
        <v>84189.96</v>
      </c>
      <c r="L388" s="153">
        <f>I388-J388</f>
        <v>7549.3000000000011</v>
      </c>
    </row>
    <row r="389" spans="1:12" ht="9.9" customHeight="1" x14ac:dyDescent="0.3">
      <c r="A389" s="207" t="s">
        <v>978</v>
      </c>
      <c r="B389" s="69" t="s">
        <v>336</v>
      </c>
      <c r="C389" s="70"/>
      <c r="D389" s="70"/>
      <c r="E389" s="70"/>
      <c r="F389" s="70"/>
      <c r="G389" s="154" t="s">
        <v>658</v>
      </c>
      <c r="H389" s="155">
        <v>76640.66</v>
      </c>
      <c r="I389" s="155">
        <v>11504.04</v>
      </c>
      <c r="J389" s="155">
        <v>3954.74</v>
      </c>
      <c r="K389" s="155">
        <v>84189.96</v>
      </c>
      <c r="L389" s="155">
        <f>I389-J389</f>
        <v>7549.3000000000011</v>
      </c>
    </row>
    <row r="390" spans="1:12" ht="9.9" customHeight="1" x14ac:dyDescent="0.3">
      <c r="A390" s="30" t="s">
        <v>336</v>
      </c>
      <c r="B390" s="69" t="s">
        <v>336</v>
      </c>
      <c r="C390" s="70"/>
      <c r="D390" s="70"/>
      <c r="E390" s="70"/>
      <c r="F390" s="70"/>
      <c r="G390" s="156" t="s">
        <v>336</v>
      </c>
      <c r="H390" s="157"/>
      <c r="I390" s="157"/>
      <c r="J390" s="157"/>
      <c r="K390" s="157"/>
      <c r="L390" s="157"/>
    </row>
    <row r="391" spans="1:12" ht="9.9" customHeight="1" x14ac:dyDescent="0.3">
      <c r="A391" s="206" t="s">
        <v>979</v>
      </c>
      <c r="B391" s="68" t="s">
        <v>336</v>
      </c>
      <c r="C391" s="151" t="s">
        <v>980</v>
      </c>
      <c r="D391" s="152"/>
      <c r="E391" s="152"/>
      <c r="F391" s="152"/>
      <c r="G391" s="152"/>
      <c r="H391" s="153">
        <v>596922.43999999994</v>
      </c>
      <c r="I391" s="153">
        <v>24227.68</v>
      </c>
      <c r="J391" s="153">
        <v>0</v>
      </c>
      <c r="K391" s="153">
        <v>621150.12</v>
      </c>
      <c r="L391" s="153">
        <f t="shared" ref="L391:L397" si="10">I391-J391</f>
        <v>24227.68</v>
      </c>
    </row>
    <row r="392" spans="1:12" ht="9.9" customHeight="1" x14ac:dyDescent="0.3">
      <c r="A392" s="206" t="s">
        <v>981</v>
      </c>
      <c r="B392" s="69" t="s">
        <v>336</v>
      </c>
      <c r="C392" s="70"/>
      <c r="D392" s="151" t="s">
        <v>980</v>
      </c>
      <c r="E392" s="152"/>
      <c r="F392" s="152"/>
      <c r="G392" s="152"/>
      <c r="H392" s="153">
        <v>596922.43999999994</v>
      </c>
      <c r="I392" s="153">
        <v>24227.68</v>
      </c>
      <c r="J392" s="153">
        <v>0</v>
      </c>
      <c r="K392" s="153">
        <v>621150.12</v>
      </c>
      <c r="L392" s="153">
        <f t="shared" si="10"/>
        <v>24227.68</v>
      </c>
    </row>
    <row r="393" spans="1:12" ht="9.9" customHeight="1" x14ac:dyDescent="0.3">
      <c r="A393" s="206" t="s">
        <v>982</v>
      </c>
      <c r="B393" s="69" t="s">
        <v>336</v>
      </c>
      <c r="C393" s="70"/>
      <c r="D393" s="70"/>
      <c r="E393" s="151" t="s">
        <v>980</v>
      </c>
      <c r="F393" s="152"/>
      <c r="G393" s="152"/>
      <c r="H393" s="153">
        <v>596922.43999999994</v>
      </c>
      <c r="I393" s="153">
        <v>24227.68</v>
      </c>
      <c r="J393" s="153">
        <v>0</v>
      </c>
      <c r="K393" s="153">
        <v>621150.12</v>
      </c>
      <c r="L393" s="153">
        <f t="shared" si="10"/>
        <v>24227.68</v>
      </c>
    </row>
    <row r="394" spans="1:12" ht="9.9" customHeight="1" x14ac:dyDescent="0.3">
      <c r="A394" s="206" t="s">
        <v>983</v>
      </c>
      <c r="B394" s="69" t="s">
        <v>336</v>
      </c>
      <c r="C394" s="70"/>
      <c r="D394" s="70"/>
      <c r="E394" s="70"/>
      <c r="F394" s="151" t="s">
        <v>980</v>
      </c>
      <c r="G394" s="152"/>
      <c r="H394" s="153">
        <v>596922.43999999994</v>
      </c>
      <c r="I394" s="153">
        <v>24227.68</v>
      </c>
      <c r="J394" s="153">
        <v>0</v>
      </c>
      <c r="K394" s="153">
        <v>621150.12</v>
      </c>
      <c r="L394" s="153">
        <f t="shared" si="10"/>
        <v>24227.68</v>
      </c>
    </row>
    <row r="395" spans="1:12" ht="9.9" customHeight="1" x14ac:dyDescent="0.3">
      <c r="A395" s="207" t="s">
        <v>984</v>
      </c>
      <c r="B395" s="69" t="s">
        <v>336</v>
      </c>
      <c r="C395" s="70"/>
      <c r="D395" s="70"/>
      <c r="E395" s="70"/>
      <c r="F395" s="70"/>
      <c r="G395" s="154" t="s">
        <v>985</v>
      </c>
      <c r="H395" s="155">
        <v>192534.16</v>
      </c>
      <c r="I395" s="155">
        <v>23918.18</v>
      </c>
      <c r="J395" s="155">
        <v>0</v>
      </c>
      <c r="K395" s="155">
        <v>216452.34</v>
      </c>
      <c r="L395" s="155">
        <f t="shared" si="10"/>
        <v>23918.18</v>
      </c>
    </row>
    <row r="396" spans="1:12" ht="9.9" customHeight="1" x14ac:dyDescent="0.3">
      <c r="A396" s="207" t="s">
        <v>986</v>
      </c>
      <c r="B396" s="69" t="s">
        <v>336</v>
      </c>
      <c r="C396" s="70"/>
      <c r="D396" s="70"/>
      <c r="E396" s="70"/>
      <c r="F396" s="70"/>
      <c r="G396" s="154" t="s">
        <v>987</v>
      </c>
      <c r="H396" s="155">
        <v>397484.65</v>
      </c>
      <c r="I396" s="155">
        <v>0</v>
      </c>
      <c r="J396" s="155">
        <v>0</v>
      </c>
      <c r="K396" s="155">
        <v>397484.65</v>
      </c>
      <c r="L396" s="155">
        <f t="shared" si="10"/>
        <v>0</v>
      </c>
    </row>
    <row r="397" spans="1:12" ht="9.9" customHeight="1" x14ac:dyDescent="0.3">
      <c r="A397" s="207" t="s">
        <v>988</v>
      </c>
      <c r="B397" s="69" t="s">
        <v>336</v>
      </c>
      <c r="C397" s="70"/>
      <c r="D397" s="70"/>
      <c r="E397" s="70"/>
      <c r="F397" s="70"/>
      <c r="G397" s="154" t="s">
        <v>989</v>
      </c>
      <c r="H397" s="155">
        <v>6903.63</v>
      </c>
      <c r="I397" s="155">
        <v>309.5</v>
      </c>
      <c r="J397" s="155">
        <v>0</v>
      </c>
      <c r="K397" s="155">
        <v>7213.13</v>
      </c>
      <c r="L397" s="155">
        <f t="shared" si="10"/>
        <v>309.5</v>
      </c>
    </row>
    <row r="398" spans="1:12" ht="9.9" customHeight="1" x14ac:dyDescent="0.3">
      <c r="A398" s="206" t="s">
        <v>336</v>
      </c>
      <c r="B398" s="69" t="s">
        <v>336</v>
      </c>
      <c r="C398" s="70"/>
      <c r="D398" s="70"/>
      <c r="E398" s="151" t="s">
        <v>336</v>
      </c>
      <c r="F398" s="152"/>
      <c r="G398" s="152"/>
      <c r="H398" s="162"/>
      <c r="I398" s="162"/>
      <c r="J398" s="162"/>
      <c r="K398" s="162"/>
      <c r="L398" s="162"/>
    </row>
    <row r="399" spans="1:12" ht="9.9" customHeight="1" x14ac:dyDescent="0.3">
      <c r="A399" s="206" t="s">
        <v>990</v>
      </c>
      <c r="B399" s="151" t="s">
        <v>991</v>
      </c>
      <c r="C399" s="152"/>
      <c r="D399" s="152"/>
      <c r="E399" s="152"/>
      <c r="F399" s="152"/>
      <c r="G399" s="152"/>
      <c r="H399" s="153">
        <v>8001999.4100000001</v>
      </c>
      <c r="I399" s="153">
        <v>124.03</v>
      </c>
      <c r="J399" s="153">
        <v>863460.22</v>
      </c>
      <c r="K399" s="153">
        <v>8865335.5999999996</v>
      </c>
      <c r="L399" s="153">
        <f>J399-I399</f>
        <v>863336.19</v>
      </c>
    </row>
    <row r="400" spans="1:12" ht="9.9" customHeight="1" x14ac:dyDescent="0.3">
      <c r="A400" s="206" t="s">
        <v>992</v>
      </c>
      <c r="B400" s="68" t="s">
        <v>336</v>
      </c>
      <c r="C400" s="151" t="s">
        <v>991</v>
      </c>
      <c r="D400" s="152"/>
      <c r="E400" s="152"/>
      <c r="F400" s="152"/>
      <c r="G400" s="152"/>
      <c r="H400" s="153">
        <v>8001999.4100000001</v>
      </c>
      <c r="I400" s="153">
        <v>124.03</v>
      </c>
      <c r="J400" s="153">
        <v>863460.22</v>
      </c>
      <c r="K400" s="153">
        <v>8865335.5999999996</v>
      </c>
      <c r="L400" s="153">
        <f t="shared" ref="L400:L405" si="11">J400-I400</f>
        <v>863336.19</v>
      </c>
    </row>
    <row r="401" spans="1:12" ht="9.9" customHeight="1" x14ac:dyDescent="0.3">
      <c r="A401" s="206" t="s">
        <v>993</v>
      </c>
      <c r="B401" s="69" t="s">
        <v>336</v>
      </c>
      <c r="C401" s="70"/>
      <c r="D401" s="151" t="s">
        <v>991</v>
      </c>
      <c r="E401" s="152"/>
      <c r="F401" s="152"/>
      <c r="G401" s="152"/>
      <c r="H401" s="153">
        <v>8001999.4100000001</v>
      </c>
      <c r="I401" s="153">
        <v>124.03</v>
      </c>
      <c r="J401" s="153">
        <v>863460.22</v>
      </c>
      <c r="K401" s="153">
        <v>8865335.5999999996</v>
      </c>
      <c r="L401" s="153">
        <f t="shared" si="11"/>
        <v>863336.19</v>
      </c>
    </row>
    <row r="402" spans="1:12" ht="9.9" customHeight="1" x14ac:dyDescent="0.3">
      <c r="A402" s="206" t="s">
        <v>994</v>
      </c>
      <c r="B402" s="69" t="s">
        <v>336</v>
      </c>
      <c r="C402" s="70"/>
      <c r="D402" s="70"/>
      <c r="E402" s="151" t="s">
        <v>995</v>
      </c>
      <c r="F402" s="152"/>
      <c r="G402" s="152"/>
      <c r="H402" s="153">
        <v>6375442.2400000002</v>
      </c>
      <c r="I402" s="153">
        <v>0</v>
      </c>
      <c r="J402" s="153">
        <v>809764.88</v>
      </c>
      <c r="K402" s="153">
        <v>7185207.1200000001</v>
      </c>
      <c r="L402" s="153">
        <f t="shared" si="11"/>
        <v>809764.88</v>
      </c>
    </row>
    <row r="403" spans="1:12" ht="9.9" customHeight="1" x14ac:dyDescent="0.3">
      <c r="A403" s="206" t="s">
        <v>996</v>
      </c>
      <c r="B403" s="69" t="s">
        <v>336</v>
      </c>
      <c r="C403" s="70"/>
      <c r="D403" s="70"/>
      <c r="E403" s="70"/>
      <c r="F403" s="151" t="s">
        <v>995</v>
      </c>
      <c r="G403" s="152"/>
      <c r="H403" s="153">
        <v>6375442.2400000002</v>
      </c>
      <c r="I403" s="153">
        <v>0</v>
      </c>
      <c r="J403" s="153">
        <v>809764.88</v>
      </c>
      <c r="K403" s="153">
        <v>7185207.1200000001</v>
      </c>
      <c r="L403" s="153">
        <f t="shared" si="11"/>
        <v>809764.88</v>
      </c>
    </row>
    <row r="404" spans="1:12" ht="10.35" customHeight="1" x14ac:dyDescent="0.3">
      <c r="A404" s="207" t="s">
        <v>997</v>
      </c>
      <c r="B404" s="158" t="s">
        <v>336</v>
      </c>
      <c r="C404" s="159"/>
      <c r="D404" s="159"/>
      <c r="E404" s="159"/>
      <c r="F404" s="159"/>
      <c r="G404" s="160" t="s">
        <v>631</v>
      </c>
      <c r="H404" s="161">
        <v>6375590.5700000003</v>
      </c>
      <c r="I404" s="161">
        <v>0</v>
      </c>
      <c r="J404" s="161">
        <v>809764.88</v>
      </c>
      <c r="K404" s="161">
        <v>7185355.4500000002</v>
      </c>
      <c r="L404" s="161">
        <f t="shared" si="11"/>
        <v>809764.88</v>
      </c>
    </row>
    <row r="405" spans="1:12" ht="9.9" customHeight="1" x14ac:dyDescent="0.3">
      <c r="A405" s="207" t="s">
        <v>998</v>
      </c>
      <c r="B405" s="272" t="s">
        <v>336</v>
      </c>
      <c r="C405" s="273"/>
      <c r="D405" s="273"/>
      <c r="E405" s="273"/>
      <c r="F405" s="273"/>
      <c r="G405" s="274" t="s">
        <v>999</v>
      </c>
      <c r="H405" s="275">
        <v>-148.33000000000001</v>
      </c>
      <c r="I405" s="275">
        <v>0</v>
      </c>
      <c r="J405" s="275">
        <v>0</v>
      </c>
      <c r="K405" s="275">
        <v>-148.33000000000001</v>
      </c>
      <c r="L405" s="275">
        <f t="shared" si="11"/>
        <v>0</v>
      </c>
    </row>
    <row r="406" spans="1:12" ht="9.9" customHeight="1" x14ac:dyDescent="0.3">
      <c r="A406" s="30" t="s">
        <v>336</v>
      </c>
      <c r="B406" s="69" t="s">
        <v>336</v>
      </c>
      <c r="C406" s="70"/>
      <c r="D406" s="70"/>
      <c r="E406" s="70"/>
      <c r="F406" s="70"/>
      <c r="G406" s="156" t="s">
        <v>336</v>
      </c>
      <c r="H406" s="157"/>
      <c r="I406" s="157"/>
      <c r="J406" s="157"/>
      <c r="K406" s="157"/>
      <c r="L406" s="157"/>
    </row>
    <row r="407" spans="1:12" ht="9.9" customHeight="1" x14ac:dyDescent="0.3">
      <c r="A407" s="206" t="s">
        <v>1000</v>
      </c>
      <c r="B407" s="69" t="s">
        <v>336</v>
      </c>
      <c r="C407" s="70"/>
      <c r="D407" s="70"/>
      <c r="E407" s="151" t="s">
        <v>1001</v>
      </c>
      <c r="F407" s="152"/>
      <c r="G407" s="152"/>
      <c r="H407" s="153">
        <v>1257721.5</v>
      </c>
      <c r="I407" s="153">
        <v>0</v>
      </c>
      <c r="J407" s="153">
        <v>23937.9</v>
      </c>
      <c r="K407" s="153">
        <v>1281659.3999999999</v>
      </c>
      <c r="L407" s="153">
        <f>J407-I407</f>
        <v>23937.9</v>
      </c>
    </row>
    <row r="408" spans="1:12" ht="9.9" customHeight="1" x14ac:dyDescent="0.3">
      <c r="A408" s="206" t="s">
        <v>1002</v>
      </c>
      <c r="B408" s="69" t="s">
        <v>336</v>
      </c>
      <c r="C408" s="70"/>
      <c r="D408" s="70"/>
      <c r="E408" s="70"/>
      <c r="F408" s="151" t="s">
        <v>1003</v>
      </c>
      <c r="G408" s="152"/>
      <c r="H408" s="153">
        <v>110495.38</v>
      </c>
      <c r="I408" s="153">
        <v>0</v>
      </c>
      <c r="J408" s="153">
        <v>0</v>
      </c>
      <c r="K408" s="153">
        <v>110495.38</v>
      </c>
      <c r="L408" s="153">
        <f>J408-I408</f>
        <v>0</v>
      </c>
    </row>
    <row r="409" spans="1:12" ht="9.9" customHeight="1" x14ac:dyDescent="0.3">
      <c r="A409" s="207" t="s">
        <v>1004</v>
      </c>
      <c r="B409" s="69" t="s">
        <v>336</v>
      </c>
      <c r="C409" s="70"/>
      <c r="D409" s="70"/>
      <c r="E409" s="70"/>
      <c r="F409" s="70"/>
      <c r="G409" s="154" t="s">
        <v>1005</v>
      </c>
      <c r="H409" s="155">
        <v>64380</v>
      </c>
      <c r="I409" s="155">
        <v>0</v>
      </c>
      <c r="J409" s="155">
        <v>0</v>
      </c>
      <c r="K409" s="155">
        <v>64380</v>
      </c>
      <c r="L409" s="155">
        <f>J409-I409</f>
        <v>0</v>
      </c>
    </row>
    <row r="410" spans="1:12" ht="9.9" customHeight="1" x14ac:dyDescent="0.3">
      <c r="A410" s="207" t="s">
        <v>1006</v>
      </c>
      <c r="B410" s="69" t="s">
        <v>336</v>
      </c>
      <c r="C410" s="70"/>
      <c r="D410" s="70"/>
      <c r="E410" s="70"/>
      <c r="F410" s="70"/>
      <c r="G410" s="154" t="s">
        <v>1007</v>
      </c>
      <c r="H410" s="155">
        <v>34115.379999999997</v>
      </c>
      <c r="I410" s="155">
        <v>0</v>
      </c>
      <c r="J410" s="155">
        <v>0</v>
      </c>
      <c r="K410" s="155">
        <v>34115.379999999997</v>
      </c>
      <c r="L410" s="155">
        <f>J410-I410</f>
        <v>0</v>
      </c>
    </row>
    <row r="411" spans="1:12" ht="9.9" customHeight="1" x14ac:dyDescent="0.3">
      <c r="A411" s="207" t="s">
        <v>1008</v>
      </c>
      <c r="B411" s="69" t="s">
        <v>336</v>
      </c>
      <c r="C411" s="70"/>
      <c r="D411" s="70"/>
      <c r="E411" s="70"/>
      <c r="F411" s="70"/>
      <c r="G411" s="154" t="s">
        <v>1009</v>
      </c>
      <c r="H411" s="155">
        <v>12000</v>
      </c>
      <c r="I411" s="155">
        <v>0</v>
      </c>
      <c r="J411" s="155">
        <v>0</v>
      </c>
      <c r="K411" s="155">
        <v>12000</v>
      </c>
      <c r="L411" s="155">
        <f>J411-I411</f>
        <v>0</v>
      </c>
    </row>
    <row r="412" spans="1:12" ht="9.9" customHeight="1" x14ac:dyDescent="0.3">
      <c r="A412" s="30" t="s">
        <v>336</v>
      </c>
      <c r="B412" s="69" t="s">
        <v>336</v>
      </c>
      <c r="C412" s="70"/>
      <c r="D412" s="70"/>
      <c r="E412" s="70"/>
      <c r="F412" s="70"/>
      <c r="G412" s="156" t="s">
        <v>336</v>
      </c>
      <c r="H412" s="157"/>
      <c r="I412" s="157"/>
      <c r="J412" s="157"/>
      <c r="K412" s="157"/>
      <c r="L412" s="157"/>
    </row>
    <row r="413" spans="1:12" ht="9.9" customHeight="1" x14ac:dyDescent="0.3">
      <c r="A413" s="206" t="s">
        <v>1010</v>
      </c>
      <c r="B413" s="69" t="s">
        <v>336</v>
      </c>
      <c r="C413" s="70"/>
      <c r="D413" s="70"/>
      <c r="E413" s="70"/>
      <c r="F413" s="151" t="s">
        <v>1011</v>
      </c>
      <c r="G413" s="152"/>
      <c r="H413" s="153">
        <v>548560</v>
      </c>
      <c r="I413" s="153">
        <v>0</v>
      </c>
      <c r="J413" s="153">
        <v>0</v>
      </c>
      <c r="K413" s="153">
        <v>548560</v>
      </c>
      <c r="L413" s="153">
        <f>J413-I413</f>
        <v>0</v>
      </c>
    </row>
    <row r="414" spans="1:12" ht="9.9" customHeight="1" x14ac:dyDescent="0.3">
      <c r="A414" s="207" t="s">
        <v>1012</v>
      </c>
      <c r="B414" s="69" t="s">
        <v>336</v>
      </c>
      <c r="C414" s="70"/>
      <c r="D414" s="70"/>
      <c r="E414" s="70"/>
      <c r="F414" s="70"/>
      <c r="G414" s="154" t="s">
        <v>1013</v>
      </c>
      <c r="H414" s="155">
        <v>548560</v>
      </c>
      <c r="I414" s="155">
        <v>0</v>
      </c>
      <c r="J414" s="155">
        <v>0</v>
      </c>
      <c r="K414" s="155">
        <v>548560</v>
      </c>
      <c r="L414" s="155">
        <f>J414-I414</f>
        <v>0</v>
      </c>
    </row>
    <row r="415" spans="1:12" ht="9.9" customHeight="1" x14ac:dyDescent="0.3">
      <c r="A415" s="30" t="s">
        <v>336</v>
      </c>
      <c r="B415" s="69" t="s">
        <v>336</v>
      </c>
      <c r="C415" s="70"/>
      <c r="D415" s="70"/>
      <c r="E415" s="70"/>
      <c r="F415" s="70"/>
      <c r="G415" s="156" t="s">
        <v>336</v>
      </c>
      <c r="H415" s="157"/>
      <c r="I415" s="157"/>
      <c r="J415" s="157"/>
      <c r="K415" s="157"/>
      <c r="L415" s="157"/>
    </row>
    <row r="416" spans="1:12" ht="9.9" customHeight="1" x14ac:dyDescent="0.3">
      <c r="A416" s="206" t="s">
        <v>1014</v>
      </c>
      <c r="B416" s="69" t="s">
        <v>336</v>
      </c>
      <c r="C416" s="70"/>
      <c r="D416" s="70"/>
      <c r="E416" s="70"/>
      <c r="F416" s="151" t="s">
        <v>1015</v>
      </c>
      <c r="G416" s="152"/>
      <c r="H416" s="153">
        <v>598666.12</v>
      </c>
      <c r="I416" s="153">
        <v>0</v>
      </c>
      <c r="J416" s="153">
        <v>23937.9</v>
      </c>
      <c r="K416" s="153">
        <v>622604.02</v>
      </c>
      <c r="L416" s="153">
        <f>J416-I416</f>
        <v>23937.9</v>
      </c>
    </row>
    <row r="417" spans="1:12" ht="9.9" customHeight="1" x14ac:dyDescent="0.3">
      <c r="A417" s="207" t="s">
        <v>1016</v>
      </c>
      <c r="B417" s="69" t="s">
        <v>336</v>
      </c>
      <c r="C417" s="70"/>
      <c r="D417" s="70"/>
      <c r="E417" s="70"/>
      <c r="F417" s="70"/>
      <c r="G417" s="154" t="s">
        <v>1017</v>
      </c>
      <c r="H417" s="155">
        <v>598666.12</v>
      </c>
      <c r="I417" s="155">
        <v>0</v>
      </c>
      <c r="J417" s="155">
        <v>23937.9</v>
      </c>
      <c r="K417" s="155">
        <v>622604.02</v>
      </c>
      <c r="L417" s="155">
        <f>J417-I417</f>
        <v>23937.9</v>
      </c>
    </row>
    <row r="418" spans="1:12" ht="9.9" customHeight="1" x14ac:dyDescent="0.3">
      <c r="A418" s="30" t="s">
        <v>336</v>
      </c>
      <c r="B418" s="69" t="s">
        <v>336</v>
      </c>
      <c r="C418" s="70"/>
      <c r="D418" s="70"/>
      <c r="E418" s="70"/>
      <c r="F418" s="70"/>
      <c r="G418" s="156" t="s">
        <v>336</v>
      </c>
      <c r="H418" s="157"/>
      <c r="I418" s="157"/>
      <c r="J418" s="157"/>
      <c r="K418" s="157"/>
      <c r="L418" s="157"/>
    </row>
    <row r="419" spans="1:12" ht="9.9" customHeight="1" x14ac:dyDescent="0.3">
      <c r="A419" s="206" t="s">
        <v>1018</v>
      </c>
      <c r="B419" s="69" t="s">
        <v>336</v>
      </c>
      <c r="C419" s="70"/>
      <c r="D419" s="70"/>
      <c r="E419" s="151" t="s">
        <v>1019</v>
      </c>
      <c r="F419" s="152"/>
      <c r="G419" s="152"/>
      <c r="H419" s="153">
        <v>174823.66</v>
      </c>
      <c r="I419" s="153">
        <v>124.03</v>
      </c>
      <c r="J419" s="153">
        <v>5688.06</v>
      </c>
      <c r="K419" s="153">
        <v>180387.69</v>
      </c>
      <c r="L419" s="153">
        <f>J419-I419</f>
        <v>5564.0300000000007</v>
      </c>
    </row>
    <row r="420" spans="1:12" ht="9.9" customHeight="1" x14ac:dyDescent="0.3">
      <c r="A420" s="206" t="s">
        <v>1020</v>
      </c>
      <c r="B420" s="69" t="s">
        <v>336</v>
      </c>
      <c r="C420" s="70"/>
      <c r="D420" s="70"/>
      <c r="E420" s="70"/>
      <c r="F420" s="151" t="s">
        <v>1019</v>
      </c>
      <c r="G420" s="152"/>
      <c r="H420" s="153">
        <v>174823.66</v>
      </c>
      <c r="I420" s="153">
        <v>124.03</v>
      </c>
      <c r="J420" s="153">
        <v>5688.06</v>
      </c>
      <c r="K420" s="153">
        <v>180387.69</v>
      </c>
      <c r="L420" s="153">
        <f>J420-I420</f>
        <v>5564.0300000000007</v>
      </c>
    </row>
    <row r="421" spans="1:12" ht="9.9" customHeight="1" x14ac:dyDescent="0.3">
      <c r="A421" s="207" t="s">
        <v>1021</v>
      </c>
      <c r="B421" s="69" t="s">
        <v>336</v>
      </c>
      <c r="C421" s="70"/>
      <c r="D421" s="70"/>
      <c r="E421" s="70"/>
      <c r="F421" s="70"/>
      <c r="G421" s="154" t="s">
        <v>1022</v>
      </c>
      <c r="H421" s="155">
        <v>173960.62</v>
      </c>
      <c r="I421" s="155">
        <v>124.03</v>
      </c>
      <c r="J421" s="155">
        <v>5523.79</v>
      </c>
      <c r="K421" s="155">
        <v>179360.38</v>
      </c>
      <c r="L421" s="155">
        <f>J421-I421</f>
        <v>5399.76</v>
      </c>
    </row>
    <row r="422" spans="1:12" ht="9.9" customHeight="1" x14ac:dyDescent="0.3">
      <c r="A422" s="207" t="s">
        <v>1023</v>
      </c>
      <c r="B422" s="69" t="s">
        <v>336</v>
      </c>
      <c r="C422" s="70"/>
      <c r="D422" s="70"/>
      <c r="E422" s="70"/>
      <c r="F422" s="70"/>
      <c r="G422" s="154" t="s">
        <v>1024</v>
      </c>
      <c r="H422" s="155">
        <v>863.04</v>
      </c>
      <c r="I422" s="155">
        <v>0</v>
      </c>
      <c r="J422" s="155">
        <v>164.27</v>
      </c>
      <c r="K422" s="155">
        <v>1027.31</v>
      </c>
      <c r="L422" s="155">
        <f>J422-I422</f>
        <v>164.27</v>
      </c>
    </row>
    <row r="423" spans="1:12" ht="9.9" customHeight="1" x14ac:dyDescent="0.3">
      <c r="A423" s="30" t="s">
        <v>336</v>
      </c>
      <c r="B423" s="69" t="s">
        <v>336</v>
      </c>
      <c r="C423" s="70"/>
      <c r="D423" s="70"/>
      <c r="E423" s="70"/>
      <c r="F423" s="70"/>
      <c r="G423" s="156" t="s">
        <v>336</v>
      </c>
      <c r="H423" s="157"/>
      <c r="I423" s="157"/>
      <c r="J423" s="157"/>
      <c r="K423" s="157"/>
      <c r="L423" s="157"/>
    </row>
    <row r="424" spans="1:12" ht="9.9" customHeight="1" x14ac:dyDescent="0.3">
      <c r="A424" s="206" t="s">
        <v>1025</v>
      </c>
      <c r="B424" s="69" t="s">
        <v>336</v>
      </c>
      <c r="C424" s="70"/>
      <c r="D424" s="70"/>
      <c r="E424" s="151" t="s">
        <v>1026</v>
      </c>
      <c r="F424" s="152"/>
      <c r="G424" s="152"/>
      <c r="H424" s="153">
        <v>555.47</v>
      </c>
      <c r="I424" s="153">
        <v>0</v>
      </c>
      <c r="J424" s="153">
        <v>15.61</v>
      </c>
      <c r="K424" s="153">
        <v>571.08000000000004</v>
      </c>
      <c r="L424" s="153">
        <f>J424-I424</f>
        <v>15.61</v>
      </c>
    </row>
    <row r="425" spans="1:12" ht="9.9" customHeight="1" x14ac:dyDescent="0.3">
      <c r="A425" s="206" t="s">
        <v>1027</v>
      </c>
      <c r="B425" s="69" t="s">
        <v>336</v>
      </c>
      <c r="C425" s="70"/>
      <c r="D425" s="70"/>
      <c r="E425" s="70"/>
      <c r="F425" s="151" t="s">
        <v>1028</v>
      </c>
      <c r="G425" s="152"/>
      <c r="H425" s="153">
        <v>555.47</v>
      </c>
      <c r="I425" s="153">
        <v>0</v>
      </c>
      <c r="J425" s="153">
        <v>15.61</v>
      </c>
      <c r="K425" s="153">
        <v>571.08000000000004</v>
      </c>
      <c r="L425" s="153">
        <f>J425-I425</f>
        <v>15.61</v>
      </c>
    </row>
    <row r="426" spans="1:12" ht="9.9" customHeight="1" x14ac:dyDescent="0.3">
      <c r="A426" s="207" t="s">
        <v>1029</v>
      </c>
      <c r="B426" s="69" t="s">
        <v>336</v>
      </c>
      <c r="C426" s="70"/>
      <c r="D426" s="70"/>
      <c r="E426" s="70"/>
      <c r="F426" s="70"/>
      <c r="G426" s="154" t="s">
        <v>1030</v>
      </c>
      <c r="H426" s="155">
        <v>555.47</v>
      </c>
      <c r="I426" s="155">
        <v>0</v>
      </c>
      <c r="J426" s="155">
        <v>15.61</v>
      </c>
      <c r="K426" s="155">
        <v>571.08000000000004</v>
      </c>
      <c r="L426" s="155">
        <f>J426-I426</f>
        <v>15.61</v>
      </c>
    </row>
    <row r="427" spans="1:12" ht="9.9" customHeight="1" x14ac:dyDescent="0.3">
      <c r="A427" s="30" t="s">
        <v>336</v>
      </c>
      <c r="B427" s="69" t="s">
        <v>336</v>
      </c>
      <c r="C427" s="70"/>
      <c r="D427" s="70"/>
      <c r="E427" s="70"/>
      <c r="F427" s="70"/>
      <c r="G427" s="156" t="s">
        <v>336</v>
      </c>
      <c r="H427" s="157"/>
      <c r="I427" s="157"/>
      <c r="J427" s="157"/>
      <c r="K427" s="157"/>
      <c r="L427" s="157"/>
    </row>
    <row r="428" spans="1:12" ht="9.9" customHeight="1" x14ac:dyDescent="0.3">
      <c r="A428" s="206" t="s">
        <v>1036</v>
      </c>
      <c r="B428" s="69" t="s">
        <v>336</v>
      </c>
      <c r="C428" s="70"/>
      <c r="D428" s="70"/>
      <c r="E428" s="151" t="s">
        <v>1037</v>
      </c>
      <c r="F428" s="152"/>
      <c r="G428" s="152"/>
      <c r="H428" s="153">
        <v>922.38</v>
      </c>
      <c r="I428" s="153">
        <v>0</v>
      </c>
      <c r="J428" s="153">
        <v>135.59</v>
      </c>
      <c r="K428" s="153">
        <v>1057.97</v>
      </c>
      <c r="L428" s="153">
        <f>J428-I428</f>
        <v>135.59</v>
      </c>
    </row>
    <row r="429" spans="1:12" ht="9.9" customHeight="1" x14ac:dyDescent="0.3">
      <c r="A429" s="206" t="s">
        <v>1038</v>
      </c>
      <c r="B429" s="69" t="s">
        <v>336</v>
      </c>
      <c r="C429" s="70"/>
      <c r="D429" s="70"/>
      <c r="E429" s="70"/>
      <c r="F429" s="151" t="s">
        <v>1039</v>
      </c>
      <c r="G429" s="152"/>
      <c r="H429" s="153">
        <v>922.38</v>
      </c>
      <c r="I429" s="153">
        <v>0</v>
      </c>
      <c r="J429" s="153">
        <v>135.59</v>
      </c>
      <c r="K429" s="153">
        <v>1057.97</v>
      </c>
      <c r="L429" s="153">
        <f>J429-I429</f>
        <v>135.59</v>
      </c>
    </row>
    <row r="430" spans="1:12" ht="9.9" customHeight="1" x14ac:dyDescent="0.3">
      <c r="A430" s="207" t="s">
        <v>1040</v>
      </c>
      <c r="B430" s="69" t="s">
        <v>336</v>
      </c>
      <c r="C430" s="70"/>
      <c r="D430" s="70"/>
      <c r="E430" s="70"/>
      <c r="F430" s="70"/>
      <c r="G430" s="154" t="s">
        <v>1041</v>
      </c>
      <c r="H430" s="155">
        <v>922.38</v>
      </c>
      <c r="I430" s="155">
        <v>0</v>
      </c>
      <c r="J430" s="155">
        <v>135.59</v>
      </c>
      <c r="K430" s="155">
        <v>1057.97</v>
      </c>
      <c r="L430" s="155">
        <f>J430-I430</f>
        <v>135.59</v>
      </c>
    </row>
    <row r="431" spans="1:12" ht="9.9" customHeight="1" x14ac:dyDescent="0.3">
      <c r="A431" s="30" t="s">
        <v>336</v>
      </c>
      <c r="B431" s="69" t="s">
        <v>336</v>
      </c>
      <c r="C431" s="70"/>
      <c r="D431" s="70"/>
      <c r="E431" s="70"/>
      <c r="F431" s="70"/>
      <c r="G431" s="156" t="s">
        <v>336</v>
      </c>
      <c r="H431" s="157"/>
      <c r="I431" s="157"/>
      <c r="J431" s="157"/>
      <c r="K431" s="157"/>
      <c r="L431" s="157"/>
    </row>
    <row r="432" spans="1:12" ht="9.9" customHeight="1" x14ac:dyDescent="0.3">
      <c r="A432" s="206" t="s">
        <v>1042</v>
      </c>
      <c r="B432" s="69" t="s">
        <v>336</v>
      </c>
      <c r="C432" s="70"/>
      <c r="D432" s="70"/>
      <c r="E432" s="151" t="s">
        <v>980</v>
      </c>
      <c r="F432" s="152"/>
      <c r="G432" s="152"/>
      <c r="H432" s="153">
        <v>192534.16</v>
      </c>
      <c r="I432" s="153">
        <v>0</v>
      </c>
      <c r="J432" s="153">
        <v>23918.18</v>
      </c>
      <c r="K432" s="153">
        <v>216452.34</v>
      </c>
      <c r="L432" s="153">
        <f>J432-I432</f>
        <v>23918.18</v>
      </c>
    </row>
    <row r="433" spans="1:12" ht="9.9" customHeight="1" x14ac:dyDescent="0.3">
      <c r="A433" s="206" t="s">
        <v>1043</v>
      </c>
      <c r="B433" s="69" t="s">
        <v>336</v>
      </c>
      <c r="C433" s="70"/>
      <c r="D433" s="70"/>
      <c r="E433" s="70"/>
      <c r="F433" s="151" t="s">
        <v>980</v>
      </c>
      <c r="G433" s="152"/>
      <c r="H433" s="153">
        <v>192534.16</v>
      </c>
      <c r="I433" s="153">
        <v>0</v>
      </c>
      <c r="J433" s="153">
        <v>23918.18</v>
      </c>
      <c r="K433" s="153">
        <v>216452.34</v>
      </c>
      <c r="L433" s="153">
        <f>J433-I433</f>
        <v>23918.18</v>
      </c>
    </row>
    <row r="434" spans="1:12" ht="9.9" customHeight="1" x14ac:dyDescent="0.3">
      <c r="A434" s="207" t="s">
        <v>1044</v>
      </c>
      <c r="B434" s="69" t="s">
        <v>336</v>
      </c>
      <c r="C434" s="70"/>
      <c r="D434" s="70"/>
      <c r="E434" s="70"/>
      <c r="F434" s="70"/>
      <c r="G434" s="154" t="s">
        <v>985</v>
      </c>
      <c r="H434" s="155">
        <v>192534.16</v>
      </c>
      <c r="I434" s="155">
        <v>0</v>
      </c>
      <c r="J434" s="155">
        <v>23918.18</v>
      </c>
      <c r="K434" s="155">
        <v>216452.34</v>
      </c>
      <c r="L434" s="155">
        <f>J434-I434</f>
        <v>23918.18</v>
      </c>
    </row>
  </sheetData>
  <pageMargins left="0.3611111111111111" right="0.3611111111111111" top="0.3611111111111111" bottom="0.3611111111111111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29"/>
  <sheetViews>
    <sheetView zoomScale="130" zoomScaleNormal="130" workbookViewId="0">
      <selection activeCell="O183" sqref="O183"/>
    </sheetView>
  </sheetViews>
  <sheetFormatPr defaultRowHeight="14.4" x14ac:dyDescent="0.3"/>
  <cols>
    <col min="1" max="1" width="11.6640625" style="141" bestFit="1" customWidth="1"/>
    <col min="2" max="2" width="2.33203125" style="141" customWidth="1"/>
    <col min="3" max="6" width="1.33203125" style="141" customWidth="1"/>
    <col min="7" max="7" width="0.88671875" style="141" customWidth="1"/>
    <col min="8" max="8" width="15.44140625" style="141" customWidth="1"/>
    <col min="9" max="9" width="0.88671875" style="141" customWidth="1"/>
    <col min="10" max="10" width="12.5546875" style="141" customWidth="1"/>
    <col min="11" max="11" width="4.44140625" style="141" customWidth="1"/>
    <col min="12" max="12" width="12.33203125" style="141" bestFit="1" customWidth="1"/>
    <col min="13" max="13" width="11.44140625" style="141" bestFit="1" customWidth="1"/>
    <col min="14" max="14" width="11.109375" style="141" bestFit="1" customWidth="1"/>
    <col min="15" max="15" width="12" style="141" bestFit="1" customWidth="1"/>
    <col min="16" max="16" width="10.109375" style="141" bestFit="1" customWidth="1"/>
    <col min="17" max="256" width="9.109375" style="141"/>
    <col min="257" max="257" width="11.6640625" style="141" bestFit="1" customWidth="1"/>
    <col min="258" max="258" width="2.33203125" style="141" customWidth="1"/>
    <col min="259" max="262" width="1.33203125" style="141" customWidth="1"/>
    <col min="263" max="263" width="0.88671875" style="141" customWidth="1"/>
    <col min="264" max="264" width="15.44140625" style="141" customWidth="1"/>
    <col min="265" max="265" width="0.88671875" style="141" customWidth="1"/>
    <col min="266" max="266" width="12.5546875" style="141" customWidth="1"/>
    <col min="267" max="267" width="4.44140625" style="141" customWidth="1"/>
    <col min="268" max="268" width="12.33203125" style="141" bestFit="1" customWidth="1"/>
    <col min="269" max="269" width="11.44140625" style="141" bestFit="1" customWidth="1"/>
    <col min="270" max="270" width="11.109375" style="141" bestFit="1" customWidth="1"/>
    <col min="271" max="271" width="12" style="141" bestFit="1" customWidth="1"/>
    <col min="272" max="272" width="10.109375" style="141" bestFit="1" customWidth="1"/>
    <col min="273" max="512" width="9.109375" style="141"/>
    <col min="513" max="513" width="11.6640625" style="141" bestFit="1" customWidth="1"/>
    <col min="514" max="514" width="2.33203125" style="141" customWidth="1"/>
    <col min="515" max="518" width="1.33203125" style="141" customWidth="1"/>
    <col min="519" max="519" width="0.88671875" style="141" customWidth="1"/>
    <col min="520" max="520" width="15.44140625" style="141" customWidth="1"/>
    <col min="521" max="521" width="0.88671875" style="141" customWidth="1"/>
    <col min="522" max="522" width="12.5546875" style="141" customWidth="1"/>
    <col min="523" max="523" width="4.44140625" style="141" customWidth="1"/>
    <col min="524" max="524" width="12.33203125" style="141" bestFit="1" customWidth="1"/>
    <col min="525" max="525" width="11.44140625" style="141" bestFit="1" customWidth="1"/>
    <col min="526" max="526" width="11.109375" style="141" bestFit="1" customWidth="1"/>
    <col min="527" max="527" width="12" style="141" bestFit="1" customWidth="1"/>
    <col min="528" max="528" width="10.109375" style="141" bestFit="1" customWidth="1"/>
    <col min="529" max="768" width="9.109375" style="141"/>
    <col min="769" max="769" width="11.6640625" style="141" bestFit="1" customWidth="1"/>
    <col min="770" max="770" width="2.33203125" style="141" customWidth="1"/>
    <col min="771" max="774" width="1.33203125" style="141" customWidth="1"/>
    <col min="775" max="775" width="0.88671875" style="141" customWidth="1"/>
    <col min="776" max="776" width="15.44140625" style="141" customWidth="1"/>
    <col min="777" max="777" width="0.88671875" style="141" customWidth="1"/>
    <col min="778" max="778" width="12.5546875" style="141" customWidth="1"/>
    <col min="779" max="779" width="4.44140625" style="141" customWidth="1"/>
    <col min="780" max="780" width="12.33203125" style="141" bestFit="1" customWidth="1"/>
    <col min="781" max="781" width="11.44140625" style="141" bestFit="1" customWidth="1"/>
    <col min="782" max="782" width="11.109375" style="141" bestFit="1" customWidth="1"/>
    <col min="783" max="783" width="12" style="141" bestFit="1" customWidth="1"/>
    <col min="784" max="784" width="10.109375" style="141" bestFit="1" customWidth="1"/>
    <col min="785" max="1024" width="9.109375" style="141"/>
    <col min="1025" max="1025" width="11.6640625" style="141" bestFit="1" customWidth="1"/>
    <col min="1026" max="1026" width="2.33203125" style="141" customWidth="1"/>
    <col min="1027" max="1030" width="1.33203125" style="141" customWidth="1"/>
    <col min="1031" max="1031" width="0.88671875" style="141" customWidth="1"/>
    <col min="1032" max="1032" width="15.44140625" style="141" customWidth="1"/>
    <col min="1033" max="1033" width="0.88671875" style="141" customWidth="1"/>
    <col min="1034" max="1034" width="12.5546875" style="141" customWidth="1"/>
    <col min="1035" max="1035" width="4.44140625" style="141" customWidth="1"/>
    <col min="1036" max="1036" width="12.33203125" style="141" bestFit="1" customWidth="1"/>
    <col min="1037" max="1037" width="11.44140625" style="141" bestFit="1" customWidth="1"/>
    <col min="1038" max="1038" width="11.109375" style="141" bestFit="1" customWidth="1"/>
    <col min="1039" max="1039" width="12" style="141" bestFit="1" customWidth="1"/>
    <col min="1040" max="1040" width="10.109375" style="141" bestFit="1" customWidth="1"/>
    <col min="1041" max="1280" width="9.109375" style="141"/>
    <col min="1281" max="1281" width="11.6640625" style="141" bestFit="1" customWidth="1"/>
    <col min="1282" max="1282" width="2.33203125" style="141" customWidth="1"/>
    <col min="1283" max="1286" width="1.33203125" style="141" customWidth="1"/>
    <col min="1287" max="1287" width="0.88671875" style="141" customWidth="1"/>
    <col min="1288" max="1288" width="15.44140625" style="141" customWidth="1"/>
    <col min="1289" max="1289" width="0.88671875" style="141" customWidth="1"/>
    <col min="1290" max="1290" width="12.5546875" style="141" customWidth="1"/>
    <col min="1291" max="1291" width="4.44140625" style="141" customWidth="1"/>
    <col min="1292" max="1292" width="12.33203125" style="141" bestFit="1" customWidth="1"/>
    <col min="1293" max="1293" width="11.44140625" style="141" bestFit="1" customWidth="1"/>
    <col min="1294" max="1294" width="11.109375" style="141" bestFit="1" customWidth="1"/>
    <col min="1295" max="1295" width="12" style="141" bestFit="1" customWidth="1"/>
    <col min="1296" max="1296" width="10.109375" style="141" bestFit="1" customWidth="1"/>
    <col min="1297" max="1536" width="9.109375" style="141"/>
    <col min="1537" max="1537" width="11.6640625" style="141" bestFit="1" customWidth="1"/>
    <col min="1538" max="1538" width="2.33203125" style="141" customWidth="1"/>
    <col min="1539" max="1542" width="1.33203125" style="141" customWidth="1"/>
    <col min="1543" max="1543" width="0.88671875" style="141" customWidth="1"/>
    <col min="1544" max="1544" width="15.44140625" style="141" customWidth="1"/>
    <col min="1545" max="1545" width="0.88671875" style="141" customWidth="1"/>
    <col min="1546" max="1546" width="12.5546875" style="141" customWidth="1"/>
    <col min="1547" max="1547" width="4.44140625" style="141" customWidth="1"/>
    <col min="1548" max="1548" width="12.33203125" style="141" bestFit="1" customWidth="1"/>
    <col min="1549" max="1549" width="11.44140625" style="141" bestFit="1" customWidth="1"/>
    <col min="1550" max="1550" width="11.109375" style="141" bestFit="1" customWidth="1"/>
    <col min="1551" max="1551" width="12" style="141" bestFit="1" customWidth="1"/>
    <col min="1552" max="1552" width="10.109375" style="141" bestFit="1" customWidth="1"/>
    <col min="1553" max="1792" width="9.109375" style="141"/>
    <col min="1793" max="1793" width="11.6640625" style="141" bestFit="1" customWidth="1"/>
    <col min="1794" max="1794" width="2.33203125" style="141" customWidth="1"/>
    <col min="1795" max="1798" width="1.33203125" style="141" customWidth="1"/>
    <col min="1799" max="1799" width="0.88671875" style="141" customWidth="1"/>
    <col min="1800" max="1800" width="15.44140625" style="141" customWidth="1"/>
    <col min="1801" max="1801" width="0.88671875" style="141" customWidth="1"/>
    <col min="1802" max="1802" width="12.5546875" style="141" customWidth="1"/>
    <col min="1803" max="1803" width="4.44140625" style="141" customWidth="1"/>
    <col min="1804" max="1804" width="12.33203125" style="141" bestFit="1" customWidth="1"/>
    <col min="1805" max="1805" width="11.44140625" style="141" bestFit="1" customWidth="1"/>
    <col min="1806" max="1806" width="11.109375" style="141" bestFit="1" customWidth="1"/>
    <col min="1807" max="1807" width="12" style="141" bestFit="1" customWidth="1"/>
    <col min="1808" max="1808" width="10.109375" style="141" bestFit="1" customWidth="1"/>
    <col min="1809" max="2048" width="9.109375" style="141"/>
    <col min="2049" max="2049" width="11.6640625" style="141" bestFit="1" customWidth="1"/>
    <col min="2050" max="2050" width="2.33203125" style="141" customWidth="1"/>
    <col min="2051" max="2054" width="1.33203125" style="141" customWidth="1"/>
    <col min="2055" max="2055" width="0.88671875" style="141" customWidth="1"/>
    <col min="2056" max="2056" width="15.44140625" style="141" customWidth="1"/>
    <col min="2057" max="2057" width="0.88671875" style="141" customWidth="1"/>
    <col min="2058" max="2058" width="12.5546875" style="141" customWidth="1"/>
    <col min="2059" max="2059" width="4.44140625" style="141" customWidth="1"/>
    <col min="2060" max="2060" width="12.33203125" style="141" bestFit="1" customWidth="1"/>
    <col min="2061" max="2061" width="11.44140625" style="141" bestFit="1" customWidth="1"/>
    <col min="2062" max="2062" width="11.109375" style="141" bestFit="1" customWidth="1"/>
    <col min="2063" max="2063" width="12" style="141" bestFit="1" customWidth="1"/>
    <col min="2064" max="2064" width="10.109375" style="141" bestFit="1" customWidth="1"/>
    <col min="2065" max="2304" width="9.109375" style="141"/>
    <col min="2305" max="2305" width="11.6640625" style="141" bestFit="1" customWidth="1"/>
    <col min="2306" max="2306" width="2.33203125" style="141" customWidth="1"/>
    <col min="2307" max="2310" width="1.33203125" style="141" customWidth="1"/>
    <col min="2311" max="2311" width="0.88671875" style="141" customWidth="1"/>
    <col min="2312" max="2312" width="15.44140625" style="141" customWidth="1"/>
    <col min="2313" max="2313" width="0.88671875" style="141" customWidth="1"/>
    <col min="2314" max="2314" width="12.5546875" style="141" customWidth="1"/>
    <col min="2315" max="2315" width="4.44140625" style="141" customWidth="1"/>
    <col min="2316" max="2316" width="12.33203125" style="141" bestFit="1" customWidth="1"/>
    <col min="2317" max="2317" width="11.44140625" style="141" bestFit="1" customWidth="1"/>
    <col min="2318" max="2318" width="11.109375" style="141" bestFit="1" customWidth="1"/>
    <col min="2319" max="2319" width="12" style="141" bestFit="1" customWidth="1"/>
    <col min="2320" max="2320" width="10.109375" style="141" bestFit="1" customWidth="1"/>
    <col min="2321" max="2560" width="9.109375" style="141"/>
    <col min="2561" max="2561" width="11.6640625" style="141" bestFit="1" customWidth="1"/>
    <col min="2562" max="2562" width="2.33203125" style="141" customWidth="1"/>
    <col min="2563" max="2566" width="1.33203125" style="141" customWidth="1"/>
    <col min="2567" max="2567" width="0.88671875" style="141" customWidth="1"/>
    <col min="2568" max="2568" width="15.44140625" style="141" customWidth="1"/>
    <col min="2569" max="2569" width="0.88671875" style="141" customWidth="1"/>
    <col min="2570" max="2570" width="12.5546875" style="141" customWidth="1"/>
    <col min="2571" max="2571" width="4.44140625" style="141" customWidth="1"/>
    <col min="2572" max="2572" width="12.33203125" style="141" bestFit="1" customWidth="1"/>
    <col min="2573" max="2573" width="11.44140625" style="141" bestFit="1" customWidth="1"/>
    <col min="2574" max="2574" width="11.109375" style="141" bestFit="1" customWidth="1"/>
    <col min="2575" max="2575" width="12" style="141" bestFit="1" customWidth="1"/>
    <col min="2576" max="2576" width="10.109375" style="141" bestFit="1" customWidth="1"/>
    <col min="2577" max="2816" width="9.109375" style="141"/>
    <col min="2817" max="2817" width="11.6640625" style="141" bestFit="1" customWidth="1"/>
    <col min="2818" max="2818" width="2.33203125" style="141" customWidth="1"/>
    <col min="2819" max="2822" width="1.33203125" style="141" customWidth="1"/>
    <col min="2823" max="2823" width="0.88671875" style="141" customWidth="1"/>
    <col min="2824" max="2824" width="15.44140625" style="141" customWidth="1"/>
    <col min="2825" max="2825" width="0.88671875" style="141" customWidth="1"/>
    <col min="2826" max="2826" width="12.5546875" style="141" customWidth="1"/>
    <col min="2827" max="2827" width="4.44140625" style="141" customWidth="1"/>
    <col min="2828" max="2828" width="12.33203125" style="141" bestFit="1" customWidth="1"/>
    <col min="2829" max="2829" width="11.44140625" style="141" bestFit="1" customWidth="1"/>
    <col min="2830" max="2830" width="11.109375" style="141" bestFit="1" customWidth="1"/>
    <col min="2831" max="2831" width="12" style="141" bestFit="1" customWidth="1"/>
    <col min="2832" max="2832" width="10.109375" style="141" bestFit="1" customWidth="1"/>
    <col min="2833" max="3072" width="9.109375" style="141"/>
    <col min="3073" max="3073" width="11.6640625" style="141" bestFit="1" customWidth="1"/>
    <col min="3074" max="3074" width="2.33203125" style="141" customWidth="1"/>
    <col min="3075" max="3078" width="1.33203125" style="141" customWidth="1"/>
    <col min="3079" max="3079" width="0.88671875" style="141" customWidth="1"/>
    <col min="3080" max="3080" width="15.44140625" style="141" customWidth="1"/>
    <col min="3081" max="3081" width="0.88671875" style="141" customWidth="1"/>
    <col min="3082" max="3082" width="12.5546875" style="141" customWidth="1"/>
    <col min="3083" max="3083" width="4.44140625" style="141" customWidth="1"/>
    <col min="3084" max="3084" width="12.33203125" style="141" bestFit="1" customWidth="1"/>
    <col min="3085" max="3085" width="11.44140625" style="141" bestFit="1" customWidth="1"/>
    <col min="3086" max="3086" width="11.109375" style="141" bestFit="1" customWidth="1"/>
    <col min="3087" max="3087" width="12" style="141" bestFit="1" customWidth="1"/>
    <col min="3088" max="3088" width="10.109375" style="141" bestFit="1" customWidth="1"/>
    <col min="3089" max="3328" width="9.109375" style="141"/>
    <col min="3329" max="3329" width="11.6640625" style="141" bestFit="1" customWidth="1"/>
    <col min="3330" max="3330" width="2.33203125" style="141" customWidth="1"/>
    <col min="3331" max="3334" width="1.33203125" style="141" customWidth="1"/>
    <col min="3335" max="3335" width="0.88671875" style="141" customWidth="1"/>
    <col min="3336" max="3336" width="15.44140625" style="141" customWidth="1"/>
    <col min="3337" max="3337" width="0.88671875" style="141" customWidth="1"/>
    <col min="3338" max="3338" width="12.5546875" style="141" customWidth="1"/>
    <col min="3339" max="3339" width="4.44140625" style="141" customWidth="1"/>
    <col min="3340" max="3340" width="12.33203125" style="141" bestFit="1" customWidth="1"/>
    <col min="3341" max="3341" width="11.44140625" style="141" bestFit="1" customWidth="1"/>
    <col min="3342" max="3342" width="11.109375" style="141" bestFit="1" customWidth="1"/>
    <col min="3343" max="3343" width="12" style="141" bestFit="1" customWidth="1"/>
    <col min="3344" max="3344" width="10.109375" style="141" bestFit="1" customWidth="1"/>
    <col min="3345" max="3584" width="9.109375" style="141"/>
    <col min="3585" max="3585" width="11.6640625" style="141" bestFit="1" customWidth="1"/>
    <col min="3586" max="3586" width="2.33203125" style="141" customWidth="1"/>
    <col min="3587" max="3590" width="1.33203125" style="141" customWidth="1"/>
    <col min="3591" max="3591" width="0.88671875" style="141" customWidth="1"/>
    <col min="3592" max="3592" width="15.44140625" style="141" customWidth="1"/>
    <col min="3593" max="3593" width="0.88671875" style="141" customWidth="1"/>
    <col min="3594" max="3594" width="12.5546875" style="141" customWidth="1"/>
    <col min="3595" max="3595" width="4.44140625" style="141" customWidth="1"/>
    <col min="3596" max="3596" width="12.33203125" style="141" bestFit="1" customWidth="1"/>
    <col min="3597" max="3597" width="11.44140625" style="141" bestFit="1" customWidth="1"/>
    <col min="3598" max="3598" width="11.109375" style="141" bestFit="1" customWidth="1"/>
    <col min="3599" max="3599" width="12" style="141" bestFit="1" customWidth="1"/>
    <col min="3600" max="3600" width="10.109375" style="141" bestFit="1" customWidth="1"/>
    <col min="3601" max="3840" width="9.109375" style="141"/>
    <col min="3841" max="3841" width="11.6640625" style="141" bestFit="1" customWidth="1"/>
    <col min="3842" max="3842" width="2.33203125" style="141" customWidth="1"/>
    <col min="3843" max="3846" width="1.33203125" style="141" customWidth="1"/>
    <col min="3847" max="3847" width="0.88671875" style="141" customWidth="1"/>
    <col min="3848" max="3848" width="15.44140625" style="141" customWidth="1"/>
    <col min="3849" max="3849" width="0.88671875" style="141" customWidth="1"/>
    <col min="3850" max="3850" width="12.5546875" style="141" customWidth="1"/>
    <col min="3851" max="3851" width="4.44140625" style="141" customWidth="1"/>
    <col min="3852" max="3852" width="12.33203125" style="141" bestFit="1" customWidth="1"/>
    <col min="3853" max="3853" width="11.44140625" style="141" bestFit="1" customWidth="1"/>
    <col min="3854" max="3854" width="11.109375" style="141" bestFit="1" customWidth="1"/>
    <col min="3855" max="3855" width="12" style="141" bestFit="1" customWidth="1"/>
    <col min="3856" max="3856" width="10.109375" style="141" bestFit="1" customWidth="1"/>
    <col min="3857" max="4096" width="9.109375" style="141"/>
    <col min="4097" max="4097" width="11.6640625" style="141" bestFit="1" customWidth="1"/>
    <col min="4098" max="4098" width="2.33203125" style="141" customWidth="1"/>
    <col min="4099" max="4102" width="1.33203125" style="141" customWidth="1"/>
    <col min="4103" max="4103" width="0.88671875" style="141" customWidth="1"/>
    <col min="4104" max="4104" width="15.44140625" style="141" customWidth="1"/>
    <col min="4105" max="4105" width="0.88671875" style="141" customWidth="1"/>
    <col min="4106" max="4106" width="12.5546875" style="141" customWidth="1"/>
    <col min="4107" max="4107" width="4.44140625" style="141" customWidth="1"/>
    <col min="4108" max="4108" width="12.33203125" style="141" bestFit="1" customWidth="1"/>
    <col min="4109" max="4109" width="11.44140625" style="141" bestFit="1" customWidth="1"/>
    <col min="4110" max="4110" width="11.109375" style="141" bestFit="1" customWidth="1"/>
    <col min="4111" max="4111" width="12" style="141" bestFit="1" customWidth="1"/>
    <col min="4112" max="4112" width="10.109375" style="141" bestFit="1" customWidth="1"/>
    <col min="4113" max="4352" width="9.109375" style="141"/>
    <col min="4353" max="4353" width="11.6640625" style="141" bestFit="1" customWidth="1"/>
    <col min="4354" max="4354" width="2.33203125" style="141" customWidth="1"/>
    <col min="4355" max="4358" width="1.33203125" style="141" customWidth="1"/>
    <col min="4359" max="4359" width="0.88671875" style="141" customWidth="1"/>
    <col min="4360" max="4360" width="15.44140625" style="141" customWidth="1"/>
    <col min="4361" max="4361" width="0.88671875" style="141" customWidth="1"/>
    <col min="4362" max="4362" width="12.5546875" style="141" customWidth="1"/>
    <col min="4363" max="4363" width="4.44140625" style="141" customWidth="1"/>
    <col min="4364" max="4364" width="12.33203125" style="141" bestFit="1" customWidth="1"/>
    <col min="4365" max="4365" width="11.44140625" style="141" bestFit="1" customWidth="1"/>
    <col min="4366" max="4366" width="11.109375" style="141" bestFit="1" customWidth="1"/>
    <col min="4367" max="4367" width="12" style="141" bestFit="1" customWidth="1"/>
    <col min="4368" max="4368" width="10.109375" style="141" bestFit="1" customWidth="1"/>
    <col min="4369" max="4608" width="9.109375" style="141"/>
    <col min="4609" max="4609" width="11.6640625" style="141" bestFit="1" customWidth="1"/>
    <col min="4610" max="4610" width="2.33203125" style="141" customWidth="1"/>
    <col min="4611" max="4614" width="1.33203125" style="141" customWidth="1"/>
    <col min="4615" max="4615" width="0.88671875" style="141" customWidth="1"/>
    <col min="4616" max="4616" width="15.44140625" style="141" customWidth="1"/>
    <col min="4617" max="4617" width="0.88671875" style="141" customWidth="1"/>
    <col min="4618" max="4618" width="12.5546875" style="141" customWidth="1"/>
    <col min="4619" max="4619" width="4.44140625" style="141" customWidth="1"/>
    <col min="4620" max="4620" width="12.33203125" style="141" bestFit="1" customWidth="1"/>
    <col min="4621" max="4621" width="11.44140625" style="141" bestFit="1" customWidth="1"/>
    <col min="4622" max="4622" width="11.109375" style="141" bestFit="1" customWidth="1"/>
    <col min="4623" max="4623" width="12" style="141" bestFit="1" customWidth="1"/>
    <col min="4624" max="4624" width="10.109375" style="141" bestFit="1" customWidth="1"/>
    <col min="4625" max="4864" width="9.109375" style="141"/>
    <col min="4865" max="4865" width="11.6640625" style="141" bestFit="1" customWidth="1"/>
    <col min="4866" max="4866" width="2.33203125" style="141" customWidth="1"/>
    <col min="4867" max="4870" width="1.33203125" style="141" customWidth="1"/>
    <col min="4871" max="4871" width="0.88671875" style="141" customWidth="1"/>
    <col min="4872" max="4872" width="15.44140625" style="141" customWidth="1"/>
    <col min="4873" max="4873" width="0.88671875" style="141" customWidth="1"/>
    <col min="4874" max="4874" width="12.5546875" style="141" customWidth="1"/>
    <col min="4875" max="4875" width="4.44140625" style="141" customWidth="1"/>
    <col min="4876" max="4876" width="12.33203125" style="141" bestFit="1" customWidth="1"/>
    <col min="4877" max="4877" width="11.44140625" style="141" bestFit="1" customWidth="1"/>
    <col min="4878" max="4878" width="11.109375" style="141" bestFit="1" customWidth="1"/>
    <col min="4879" max="4879" width="12" style="141" bestFit="1" customWidth="1"/>
    <col min="4880" max="4880" width="10.109375" style="141" bestFit="1" customWidth="1"/>
    <col min="4881" max="5120" width="9.109375" style="141"/>
    <col min="5121" max="5121" width="11.6640625" style="141" bestFit="1" customWidth="1"/>
    <col min="5122" max="5122" width="2.33203125" style="141" customWidth="1"/>
    <col min="5123" max="5126" width="1.33203125" style="141" customWidth="1"/>
    <col min="5127" max="5127" width="0.88671875" style="141" customWidth="1"/>
    <col min="5128" max="5128" width="15.44140625" style="141" customWidth="1"/>
    <col min="5129" max="5129" width="0.88671875" style="141" customWidth="1"/>
    <col min="5130" max="5130" width="12.5546875" style="141" customWidth="1"/>
    <col min="5131" max="5131" width="4.44140625" style="141" customWidth="1"/>
    <col min="5132" max="5132" width="12.33203125" style="141" bestFit="1" customWidth="1"/>
    <col min="5133" max="5133" width="11.44140625" style="141" bestFit="1" customWidth="1"/>
    <col min="5134" max="5134" width="11.109375" style="141" bestFit="1" customWidth="1"/>
    <col min="5135" max="5135" width="12" style="141" bestFit="1" customWidth="1"/>
    <col min="5136" max="5136" width="10.109375" style="141" bestFit="1" customWidth="1"/>
    <col min="5137" max="5376" width="9.109375" style="141"/>
    <col min="5377" max="5377" width="11.6640625" style="141" bestFit="1" customWidth="1"/>
    <col min="5378" max="5378" width="2.33203125" style="141" customWidth="1"/>
    <col min="5379" max="5382" width="1.33203125" style="141" customWidth="1"/>
    <col min="5383" max="5383" width="0.88671875" style="141" customWidth="1"/>
    <col min="5384" max="5384" width="15.44140625" style="141" customWidth="1"/>
    <col min="5385" max="5385" width="0.88671875" style="141" customWidth="1"/>
    <col min="5386" max="5386" width="12.5546875" style="141" customWidth="1"/>
    <col min="5387" max="5387" width="4.44140625" style="141" customWidth="1"/>
    <col min="5388" max="5388" width="12.33203125" style="141" bestFit="1" customWidth="1"/>
    <col min="5389" max="5389" width="11.44140625" style="141" bestFit="1" customWidth="1"/>
    <col min="5390" max="5390" width="11.109375" style="141" bestFit="1" customWidth="1"/>
    <col min="5391" max="5391" width="12" style="141" bestFit="1" customWidth="1"/>
    <col min="5392" max="5392" width="10.109375" style="141" bestFit="1" customWidth="1"/>
    <col min="5393" max="5632" width="9.109375" style="141"/>
    <col min="5633" max="5633" width="11.6640625" style="141" bestFit="1" customWidth="1"/>
    <col min="5634" max="5634" width="2.33203125" style="141" customWidth="1"/>
    <col min="5635" max="5638" width="1.33203125" style="141" customWidth="1"/>
    <col min="5639" max="5639" width="0.88671875" style="141" customWidth="1"/>
    <col min="5640" max="5640" width="15.44140625" style="141" customWidth="1"/>
    <col min="5641" max="5641" width="0.88671875" style="141" customWidth="1"/>
    <col min="5642" max="5642" width="12.5546875" style="141" customWidth="1"/>
    <col min="5643" max="5643" width="4.44140625" style="141" customWidth="1"/>
    <col min="5644" max="5644" width="12.33203125" style="141" bestFit="1" customWidth="1"/>
    <col min="5645" max="5645" width="11.44140625" style="141" bestFit="1" customWidth="1"/>
    <col min="5646" max="5646" width="11.109375" style="141" bestFit="1" customWidth="1"/>
    <col min="5647" max="5647" width="12" style="141" bestFit="1" customWidth="1"/>
    <col min="5648" max="5648" width="10.109375" style="141" bestFit="1" customWidth="1"/>
    <col min="5649" max="5888" width="9.109375" style="141"/>
    <col min="5889" max="5889" width="11.6640625" style="141" bestFit="1" customWidth="1"/>
    <col min="5890" max="5890" width="2.33203125" style="141" customWidth="1"/>
    <col min="5891" max="5894" width="1.33203125" style="141" customWidth="1"/>
    <col min="5895" max="5895" width="0.88671875" style="141" customWidth="1"/>
    <col min="5896" max="5896" width="15.44140625" style="141" customWidth="1"/>
    <col min="5897" max="5897" width="0.88671875" style="141" customWidth="1"/>
    <col min="5898" max="5898" width="12.5546875" style="141" customWidth="1"/>
    <col min="5899" max="5899" width="4.44140625" style="141" customWidth="1"/>
    <col min="5900" max="5900" width="12.33203125" style="141" bestFit="1" customWidth="1"/>
    <col min="5901" max="5901" width="11.44140625" style="141" bestFit="1" customWidth="1"/>
    <col min="5902" max="5902" width="11.109375" style="141" bestFit="1" customWidth="1"/>
    <col min="5903" max="5903" width="12" style="141" bestFit="1" customWidth="1"/>
    <col min="5904" max="5904" width="10.109375" style="141" bestFit="1" customWidth="1"/>
    <col min="5905" max="6144" width="9.109375" style="141"/>
    <col min="6145" max="6145" width="11.6640625" style="141" bestFit="1" customWidth="1"/>
    <col min="6146" max="6146" width="2.33203125" style="141" customWidth="1"/>
    <col min="6147" max="6150" width="1.33203125" style="141" customWidth="1"/>
    <col min="6151" max="6151" width="0.88671875" style="141" customWidth="1"/>
    <col min="6152" max="6152" width="15.44140625" style="141" customWidth="1"/>
    <col min="6153" max="6153" width="0.88671875" style="141" customWidth="1"/>
    <col min="6154" max="6154" width="12.5546875" style="141" customWidth="1"/>
    <col min="6155" max="6155" width="4.44140625" style="141" customWidth="1"/>
    <col min="6156" max="6156" width="12.33203125" style="141" bestFit="1" customWidth="1"/>
    <col min="6157" max="6157" width="11.44140625" style="141" bestFit="1" customWidth="1"/>
    <col min="6158" max="6158" width="11.109375" style="141" bestFit="1" customWidth="1"/>
    <col min="6159" max="6159" width="12" style="141" bestFit="1" customWidth="1"/>
    <col min="6160" max="6160" width="10.109375" style="141" bestFit="1" customWidth="1"/>
    <col min="6161" max="6400" width="9.109375" style="141"/>
    <col min="6401" max="6401" width="11.6640625" style="141" bestFit="1" customWidth="1"/>
    <col min="6402" max="6402" width="2.33203125" style="141" customWidth="1"/>
    <col min="6403" max="6406" width="1.33203125" style="141" customWidth="1"/>
    <col min="6407" max="6407" width="0.88671875" style="141" customWidth="1"/>
    <col min="6408" max="6408" width="15.44140625" style="141" customWidth="1"/>
    <col min="6409" max="6409" width="0.88671875" style="141" customWidth="1"/>
    <col min="6410" max="6410" width="12.5546875" style="141" customWidth="1"/>
    <col min="6411" max="6411" width="4.44140625" style="141" customWidth="1"/>
    <col min="6412" max="6412" width="12.33203125" style="141" bestFit="1" customWidth="1"/>
    <col min="6413" max="6413" width="11.44140625" style="141" bestFit="1" customWidth="1"/>
    <col min="6414" max="6414" width="11.109375" style="141" bestFit="1" customWidth="1"/>
    <col min="6415" max="6415" width="12" style="141" bestFit="1" customWidth="1"/>
    <col min="6416" max="6416" width="10.109375" style="141" bestFit="1" customWidth="1"/>
    <col min="6417" max="6656" width="9.109375" style="141"/>
    <col min="6657" max="6657" width="11.6640625" style="141" bestFit="1" customWidth="1"/>
    <col min="6658" max="6658" width="2.33203125" style="141" customWidth="1"/>
    <col min="6659" max="6662" width="1.33203125" style="141" customWidth="1"/>
    <col min="6663" max="6663" width="0.88671875" style="141" customWidth="1"/>
    <col min="6664" max="6664" width="15.44140625" style="141" customWidth="1"/>
    <col min="6665" max="6665" width="0.88671875" style="141" customWidth="1"/>
    <col min="6666" max="6666" width="12.5546875" style="141" customWidth="1"/>
    <col min="6667" max="6667" width="4.44140625" style="141" customWidth="1"/>
    <col min="6668" max="6668" width="12.33203125" style="141" bestFit="1" customWidth="1"/>
    <col min="6669" max="6669" width="11.44140625" style="141" bestFit="1" customWidth="1"/>
    <col min="6670" max="6670" width="11.109375" style="141" bestFit="1" customWidth="1"/>
    <col min="6671" max="6671" width="12" style="141" bestFit="1" customWidth="1"/>
    <col min="6672" max="6672" width="10.109375" style="141" bestFit="1" customWidth="1"/>
    <col min="6673" max="6912" width="9.109375" style="141"/>
    <col min="6913" max="6913" width="11.6640625" style="141" bestFit="1" customWidth="1"/>
    <col min="6914" max="6914" width="2.33203125" style="141" customWidth="1"/>
    <col min="6915" max="6918" width="1.33203125" style="141" customWidth="1"/>
    <col min="6919" max="6919" width="0.88671875" style="141" customWidth="1"/>
    <col min="6920" max="6920" width="15.44140625" style="141" customWidth="1"/>
    <col min="6921" max="6921" width="0.88671875" style="141" customWidth="1"/>
    <col min="6922" max="6922" width="12.5546875" style="141" customWidth="1"/>
    <col min="6923" max="6923" width="4.44140625" style="141" customWidth="1"/>
    <col min="6924" max="6924" width="12.33203125" style="141" bestFit="1" customWidth="1"/>
    <col min="6925" max="6925" width="11.44140625" style="141" bestFit="1" customWidth="1"/>
    <col min="6926" max="6926" width="11.109375" style="141" bestFit="1" customWidth="1"/>
    <col min="6927" max="6927" width="12" style="141" bestFit="1" customWidth="1"/>
    <col min="6928" max="6928" width="10.109375" style="141" bestFit="1" customWidth="1"/>
    <col min="6929" max="7168" width="9.109375" style="141"/>
    <col min="7169" max="7169" width="11.6640625" style="141" bestFit="1" customWidth="1"/>
    <col min="7170" max="7170" width="2.33203125" style="141" customWidth="1"/>
    <col min="7171" max="7174" width="1.33203125" style="141" customWidth="1"/>
    <col min="7175" max="7175" width="0.88671875" style="141" customWidth="1"/>
    <col min="7176" max="7176" width="15.44140625" style="141" customWidth="1"/>
    <col min="7177" max="7177" width="0.88671875" style="141" customWidth="1"/>
    <col min="7178" max="7178" width="12.5546875" style="141" customWidth="1"/>
    <col min="7179" max="7179" width="4.44140625" style="141" customWidth="1"/>
    <col min="7180" max="7180" width="12.33203125" style="141" bestFit="1" customWidth="1"/>
    <col min="7181" max="7181" width="11.44140625" style="141" bestFit="1" customWidth="1"/>
    <col min="7182" max="7182" width="11.109375" style="141" bestFit="1" customWidth="1"/>
    <col min="7183" max="7183" width="12" style="141" bestFit="1" customWidth="1"/>
    <col min="7184" max="7184" width="10.109375" style="141" bestFit="1" customWidth="1"/>
    <col min="7185" max="7424" width="9.109375" style="141"/>
    <col min="7425" max="7425" width="11.6640625" style="141" bestFit="1" customWidth="1"/>
    <col min="7426" max="7426" width="2.33203125" style="141" customWidth="1"/>
    <col min="7427" max="7430" width="1.33203125" style="141" customWidth="1"/>
    <col min="7431" max="7431" width="0.88671875" style="141" customWidth="1"/>
    <col min="7432" max="7432" width="15.44140625" style="141" customWidth="1"/>
    <col min="7433" max="7433" width="0.88671875" style="141" customWidth="1"/>
    <col min="7434" max="7434" width="12.5546875" style="141" customWidth="1"/>
    <col min="7435" max="7435" width="4.44140625" style="141" customWidth="1"/>
    <col min="7436" max="7436" width="12.33203125" style="141" bestFit="1" customWidth="1"/>
    <col min="7437" max="7437" width="11.44140625" style="141" bestFit="1" customWidth="1"/>
    <col min="7438" max="7438" width="11.109375" style="141" bestFit="1" customWidth="1"/>
    <col min="7439" max="7439" width="12" style="141" bestFit="1" customWidth="1"/>
    <col min="7440" max="7440" width="10.109375" style="141" bestFit="1" customWidth="1"/>
    <col min="7441" max="7680" width="9.109375" style="141"/>
    <col min="7681" max="7681" width="11.6640625" style="141" bestFit="1" customWidth="1"/>
    <col min="7682" max="7682" width="2.33203125" style="141" customWidth="1"/>
    <col min="7683" max="7686" width="1.33203125" style="141" customWidth="1"/>
    <col min="7687" max="7687" width="0.88671875" style="141" customWidth="1"/>
    <col min="7688" max="7688" width="15.44140625" style="141" customWidth="1"/>
    <col min="7689" max="7689" width="0.88671875" style="141" customWidth="1"/>
    <col min="7690" max="7690" width="12.5546875" style="141" customWidth="1"/>
    <col min="7691" max="7691" width="4.44140625" style="141" customWidth="1"/>
    <col min="7692" max="7692" width="12.33203125" style="141" bestFit="1" customWidth="1"/>
    <col min="7693" max="7693" width="11.44140625" style="141" bestFit="1" customWidth="1"/>
    <col min="7694" max="7694" width="11.109375" style="141" bestFit="1" customWidth="1"/>
    <col min="7695" max="7695" width="12" style="141" bestFit="1" customWidth="1"/>
    <col min="7696" max="7696" width="10.109375" style="141" bestFit="1" customWidth="1"/>
    <col min="7697" max="7936" width="9.109375" style="141"/>
    <col min="7937" max="7937" width="11.6640625" style="141" bestFit="1" customWidth="1"/>
    <col min="7938" max="7938" width="2.33203125" style="141" customWidth="1"/>
    <col min="7939" max="7942" width="1.33203125" style="141" customWidth="1"/>
    <col min="7943" max="7943" width="0.88671875" style="141" customWidth="1"/>
    <col min="7944" max="7944" width="15.44140625" style="141" customWidth="1"/>
    <col min="7945" max="7945" width="0.88671875" style="141" customWidth="1"/>
    <col min="7946" max="7946" width="12.5546875" style="141" customWidth="1"/>
    <col min="7947" max="7947" width="4.44140625" style="141" customWidth="1"/>
    <col min="7948" max="7948" width="12.33203125" style="141" bestFit="1" customWidth="1"/>
    <col min="7949" max="7949" width="11.44140625" style="141" bestFit="1" customWidth="1"/>
    <col min="7950" max="7950" width="11.109375" style="141" bestFit="1" customWidth="1"/>
    <col min="7951" max="7951" width="12" style="141" bestFit="1" customWidth="1"/>
    <col min="7952" max="7952" width="10.109375" style="141" bestFit="1" customWidth="1"/>
    <col min="7953" max="8192" width="9.109375" style="141"/>
    <col min="8193" max="8193" width="11.6640625" style="141" bestFit="1" customWidth="1"/>
    <col min="8194" max="8194" width="2.33203125" style="141" customWidth="1"/>
    <col min="8195" max="8198" width="1.33203125" style="141" customWidth="1"/>
    <col min="8199" max="8199" width="0.88671875" style="141" customWidth="1"/>
    <col min="8200" max="8200" width="15.44140625" style="141" customWidth="1"/>
    <col min="8201" max="8201" width="0.88671875" style="141" customWidth="1"/>
    <col min="8202" max="8202" width="12.5546875" style="141" customWidth="1"/>
    <col min="8203" max="8203" width="4.44140625" style="141" customWidth="1"/>
    <col min="8204" max="8204" width="12.33203125" style="141" bestFit="1" customWidth="1"/>
    <col min="8205" max="8205" width="11.44140625" style="141" bestFit="1" customWidth="1"/>
    <col min="8206" max="8206" width="11.109375" style="141" bestFit="1" customWidth="1"/>
    <col min="8207" max="8207" width="12" style="141" bestFit="1" customWidth="1"/>
    <col min="8208" max="8208" width="10.109375" style="141" bestFit="1" customWidth="1"/>
    <col min="8209" max="8448" width="9.109375" style="141"/>
    <col min="8449" max="8449" width="11.6640625" style="141" bestFit="1" customWidth="1"/>
    <col min="8450" max="8450" width="2.33203125" style="141" customWidth="1"/>
    <col min="8451" max="8454" width="1.33203125" style="141" customWidth="1"/>
    <col min="8455" max="8455" width="0.88671875" style="141" customWidth="1"/>
    <col min="8456" max="8456" width="15.44140625" style="141" customWidth="1"/>
    <col min="8457" max="8457" width="0.88671875" style="141" customWidth="1"/>
    <col min="8458" max="8458" width="12.5546875" style="141" customWidth="1"/>
    <col min="8459" max="8459" width="4.44140625" style="141" customWidth="1"/>
    <col min="8460" max="8460" width="12.33203125" style="141" bestFit="1" customWidth="1"/>
    <col min="8461" max="8461" width="11.44140625" style="141" bestFit="1" customWidth="1"/>
    <col min="8462" max="8462" width="11.109375" style="141" bestFit="1" customWidth="1"/>
    <col min="8463" max="8463" width="12" style="141" bestFit="1" customWidth="1"/>
    <col min="8464" max="8464" width="10.109375" style="141" bestFit="1" customWidth="1"/>
    <col min="8465" max="8704" width="9.109375" style="141"/>
    <col min="8705" max="8705" width="11.6640625" style="141" bestFit="1" customWidth="1"/>
    <col min="8706" max="8706" width="2.33203125" style="141" customWidth="1"/>
    <col min="8707" max="8710" width="1.33203125" style="141" customWidth="1"/>
    <col min="8711" max="8711" width="0.88671875" style="141" customWidth="1"/>
    <col min="8712" max="8712" width="15.44140625" style="141" customWidth="1"/>
    <col min="8713" max="8713" width="0.88671875" style="141" customWidth="1"/>
    <col min="8714" max="8714" width="12.5546875" style="141" customWidth="1"/>
    <col min="8715" max="8715" width="4.44140625" style="141" customWidth="1"/>
    <col min="8716" max="8716" width="12.33203125" style="141" bestFit="1" customWidth="1"/>
    <col min="8717" max="8717" width="11.44140625" style="141" bestFit="1" customWidth="1"/>
    <col min="8718" max="8718" width="11.109375" style="141" bestFit="1" customWidth="1"/>
    <col min="8719" max="8719" width="12" style="141" bestFit="1" customWidth="1"/>
    <col min="8720" max="8720" width="10.109375" style="141" bestFit="1" customWidth="1"/>
    <col min="8721" max="8960" width="9.109375" style="141"/>
    <col min="8961" max="8961" width="11.6640625" style="141" bestFit="1" customWidth="1"/>
    <col min="8962" max="8962" width="2.33203125" style="141" customWidth="1"/>
    <col min="8963" max="8966" width="1.33203125" style="141" customWidth="1"/>
    <col min="8967" max="8967" width="0.88671875" style="141" customWidth="1"/>
    <col min="8968" max="8968" width="15.44140625" style="141" customWidth="1"/>
    <col min="8969" max="8969" width="0.88671875" style="141" customWidth="1"/>
    <col min="8970" max="8970" width="12.5546875" style="141" customWidth="1"/>
    <col min="8971" max="8971" width="4.44140625" style="141" customWidth="1"/>
    <col min="8972" max="8972" width="12.33203125" style="141" bestFit="1" customWidth="1"/>
    <col min="8973" max="8973" width="11.44140625" style="141" bestFit="1" customWidth="1"/>
    <col min="8974" max="8974" width="11.109375" style="141" bestFit="1" customWidth="1"/>
    <col min="8975" max="8975" width="12" style="141" bestFit="1" customWidth="1"/>
    <col min="8976" max="8976" width="10.109375" style="141" bestFit="1" customWidth="1"/>
    <col min="8977" max="9216" width="9.109375" style="141"/>
    <col min="9217" max="9217" width="11.6640625" style="141" bestFit="1" customWidth="1"/>
    <col min="9218" max="9218" width="2.33203125" style="141" customWidth="1"/>
    <col min="9219" max="9222" width="1.33203125" style="141" customWidth="1"/>
    <col min="9223" max="9223" width="0.88671875" style="141" customWidth="1"/>
    <col min="9224" max="9224" width="15.44140625" style="141" customWidth="1"/>
    <col min="9225" max="9225" width="0.88671875" style="141" customWidth="1"/>
    <col min="9226" max="9226" width="12.5546875" style="141" customWidth="1"/>
    <col min="9227" max="9227" width="4.44140625" style="141" customWidth="1"/>
    <col min="9228" max="9228" width="12.33203125" style="141" bestFit="1" customWidth="1"/>
    <col min="9229" max="9229" width="11.44140625" style="141" bestFit="1" customWidth="1"/>
    <col min="9230" max="9230" width="11.109375" style="141" bestFit="1" customWidth="1"/>
    <col min="9231" max="9231" width="12" style="141" bestFit="1" customWidth="1"/>
    <col min="9232" max="9232" width="10.109375" style="141" bestFit="1" customWidth="1"/>
    <col min="9233" max="9472" width="9.109375" style="141"/>
    <col min="9473" max="9473" width="11.6640625" style="141" bestFit="1" customWidth="1"/>
    <col min="9474" max="9474" width="2.33203125" style="141" customWidth="1"/>
    <col min="9475" max="9478" width="1.33203125" style="141" customWidth="1"/>
    <col min="9479" max="9479" width="0.88671875" style="141" customWidth="1"/>
    <col min="9480" max="9480" width="15.44140625" style="141" customWidth="1"/>
    <col min="9481" max="9481" width="0.88671875" style="141" customWidth="1"/>
    <col min="9482" max="9482" width="12.5546875" style="141" customWidth="1"/>
    <col min="9483" max="9483" width="4.44140625" style="141" customWidth="1"/>
    <col min="9484" max="9484" width="12.33203125" style="141" bestFit="1" customWidth="1"/>
    <col min="9485" max="9485" width="11.44140625" style="141" bestFit="1" customWidth="1"/>
    <col min="9486" max="9486" width="11.109375" style="141" bestFit="1" customWidth="1"/>
    <col min="9487" max="9487" width="12" style="141" bestFit="1" customWidth="1"/>
    <col min="9488" max="9488" width="10.109375" style="141" bestFit="1" customWidth="1"/>
    <col min="9489" max="9728" width="9.109375" style="141"/>
    <col min="9729" max="9729" width="11.6640625" style="141" bestFit="1" customWidth="1"/>
    <col min="9730" max="9730" width="2.33203125" style="141" customWidth="1"/>
    <col min="9731" max="9734" width="1.33203125" style="141" customWidth="1"/>
    <col min="9735" max="9735" width="0.88671875" style="141" customWidth="1"/>
    <col min="9736" max="9736" width="15.44140625" style="141" customWidth="1"/>
    <col min="9737" max="9737" width="0.88671875" style="141" customWidth="1"/>
    <col min="9738" max="9738" width="12.5546875" style="141" customWidth="1"/>
    <col min="9739" max="9739" width="4.44140625" style="141" customWidth="1"/>
    <col min="9740" max="9740" width="12.33203125" style="141" bestFit="1" customWidth="1"/>
    <col min="9741" max="9741" width="11.44140625" style="141" bestFit="1" customWidth="1"/>
    <col min="9742" max="9742" width="11.109375" style="141" bestFit="1" customWidth="1"/>
    <col min="9743" max="9743" width="12" style="141" bestFit="1" customWidth="1"/>
    <col min="9744" max="9744" width="10.109375" style="141" bestFit="1" customWidth="1"/>
    <col min="9745" max="9984" width="9.109375" style="141"/>
    <col min="9985" max="9985" width="11.6640625" style="141" bestFit="1" customWidth="1"/>
    <col min="9986" max="9986" width="2.33203125" style="141" customWidth="1"/>
    <col min="9987" max="9990" width="1.33203125" style="141" customWidth="1"/>
    <col min="9991" max="9991" width="0.88671875" style="141" customWidth="1"/>
    <col min="9992" max="9992" width="15.44140625" style="141" customWidth="1"/>
    <col min="9993" max="9993" width="0.88671875" style="141" customWidth="1"/>
    <col min="9994" max="9994" width="12.5546875" style="141" customWidth="1"/>
    <col min="9995" max="9995" width="4.44140625" style="141" customWidth="1"/>
    <col min="9996" max="9996" width="12.33203125" style="141" bestFit="1" customWidth="1"/>
    <col min="9997" max="9997" width="11.44140625" style="141" bestFit="1" customWidth="1"/>
    <col min="9998" max="9998" width="11.109375" style="141" bestFit="1" customWidth="1"/>
    <col min="9999" max="9999" width="12" style="141" bestFit="1" customWidth="1"/>
    <col min="10000" max="10000" width="10.109375" style="141" bestFit="1" customWidth="1"/>
    <col min="10001" max="10240" width="9.109375" style="141"/>
    <col min="10241" max="10241" width="11.6640625" style="141" bestFit="1" customWidth="1"/>
    <col min="10242" max="10242" width="2.33203125" style="141" customWidth="1"/>
    <col min="10243" max="10246" width="1.33203125" style="141" customWidth="1"/>
    <col min="10247" max="10247" width="0.88671875" style="141" customWidth="1"/>
    <col min="10248" max="10248" width="15.44140625" style="141" customWidth="1"/>
    <col min="10249" max="10249" width="0.88671875" style="141" customWidth="1"/>
    <col min="10250" max="10250" width="12.5546875" style="141" customWidth="1"/>
    <col min="10251" max="10251" width="4.44140625" style="141" customWidth="1"/>
    <col min="10252" max="10252" width="12.33203125" style="141" bestFit="1" customWidth="1"/>
    <col min="10253" max="10253" width="11.44140625" style="141" bestFit="1" customWidth="1"/>
    <col min="10254" max="10254" width="11.109375" style="141" bestFit="1" customWidth="1"/>
    <col min="10255" max="10255" width="12" style="141" bestFit="1" customWidth="1"/>
    <col min="10256" max="10256" width="10.109375" style="141" bestFit="1" customWidth="1"/>
    <col min="10257" max="10496" width="9.109375" style="141"/>
    <col min="10497" max="10497" width="11.6640625" style="141" bestFit="1" customWidth="1"/>
    <col min="10498" max="10498" width="2.33203125" style="141" customWidth="1"/>
    <col min="10499" max="10502" width="1.33203125" style="141" customWidth="1"/>
    <col min="10503" max="10503" width="0.88671875" style="141" customWidth="1"/>
    <col min="10504" max="10504" width="15.44140625" style="141" customWidth="1"/>
    <col min="10505" max="10505" width="0.88671875" style="141" customWidth="1"/>
    <col min="10506" max="10506" width="12.5546875" style="141" customWidth="1"/>
    <col min="10507" max="10507" width="4.44140625" style="141" customWidth="1"/>
    <col min="10508" max="10508" width="12.33203125" style="141" bestFit="1" customWidth="1"/>
    <col min="10509" max="10509" width="11.44140625" style="141" bestFit="1" customWidth="1"/>
    <col min="10510" max="10510" width="11.109375" style="141" bestFit="1" customWidth="1"/>
    <col min="10511" max="10511" width="12" style="141" bestFit="1" customWidth="1"/>
    <col min="10512" max="10512" width="10.109375" style="141" bestFit="1" customWidth="1"/>
    <col min="10513" max="10752" width="9.109375" style="141"/>
    <col min="10753" max="10753" width="11.6640625" style="141" bestFit="1" customWidth="1"/>
    <col min="10754" max="10754" width="2.33203125" style="141" customWidth="1"/>
    <col min="10755" max="10758" width="1.33203125" style="141" customWidth="1"/>
    <col min="10759" max="10759" width="0.88671875" style="141" customWidth="1"/>
    <col min="10760" max="10760" width="15.44140625" style="141" customWidth="1"/>
    <col min="10761" max="10761" width="0.88671875" style="141" customWidth="1"/>
    <col min="10762" max="10762" width="12.5546875" style="141" customWidth="1"/>
    <col min="10763" max="10763" width="4.44140625" style="141" customWidth="1"/>
    <col min="10764" max="10764" width="12.33203125" style="141" bestFit="1" customWidth="1"/>
    <col min="10765" max="10765" width="11.44140625" style="141" bestFit="1" customWidth="1"/>
    <col min="10766" max="10766" width="11.109375" style="141" bestFit="1" customWidth="1"/>
    <col min="10767" max="10767" width="12" style="141" bestFit="1" customWidth="1"/>
    <col min="10768" max="10768" width="10.109375" style="141" bestFit="1" customWidth="1"/>
    <col min="10769" max="11008" width="9.109375" style="141"/>
    <col min="11009" max="11009" width="11.6640625" style="141" bestFit="1" customWidth="1"/>
    <col min="11010" max="11010" width="2.33203125" style="141" customWidth="1"/>
    <col min="11011" max="11014" width="1.33203125" style="141" customWidth="1"/>
    <col min="11015" max="11015" width="0.88671875" style="141" customWidth="1"/>
    <col min="11016" max="11016" width="15.44140625" style="141" customWidth="1"/>
    <col min="11017" max="11017" width="0.88671875" style="141" customWidth="1"/>
    <col min="11018" max="11018" width="12.5546875" style="141" customWidth="1"/>
    <col min="11019" max="11019" width="4.44140625" style="141" customWidth="1"/>
    <col min="11020" max="11020" width="12.33203125" style="141" bestFit="1" customWidth="1"/>
    <col min="11021" max="11021" width="11.44140625" style="141" bestFit="1" customWidth="1"/>
    <col min="11022" max="11022" width="11.109375" style="141" bestFit="1" customWidth="1"/>
    <col min="11023" max="11023" width="12" style="141" bestFit="1" customWidth="1"/>
    <col min="11024" max="11024" width="10.109375" style="141" bestFit="1" customWidth="1"/>
    <col min="11025" max="11264" width="9.109375" style="141"/>
    <col min="11265" max="11265" width="11.6640625" style="141" bestFit="1" customWidth="1"/>
    <col min="11266" max="11266" width="2.33203125" style="141" customWidth="1"/>
    <col min="11267" max="11270" width="1.33203125" style="141" customWidth="1"/>
    <col min="11271" max="11271" width="0.88671875" style="141" customWidth="1"/>
    <col min="11272" max="11272" width="15.44140625" style="141" customWidth="1"/>
    <col min="11273" max="11273" width="0.88671875" style="141" customWidth="1"/>
    <col min="11274" max="11274" width="12.5546875" style="141" customWidth="1"/>
    <col min="11275" max="11275" width="4.44140625" style="141" customWidth="1"/>
    <col min="11276" max="11276" width="12.33203125" style="141" bestFit="1" customWidth="1"/>
    <col min="11277" max="11277" width="11.44140625" style="141" bestFit="1" customWidth="1"/>
    <col min="11278" max="11278" width="11.109375" style="141" bestFit="1" customWidth="1"/>
    <col min="11279" max="11279" width="12" style="141" bestFit="1" customWidth="1"/>
    <col min="11280" max="11280" width="10.109375" style="141" bestFit="1" customWidth="1"/>
    <col min="11281" max="11520" width="9.109375" style="141"/>
    <col min="11521" max="11521" width="11.6640625" style="141" bestFit="1" customWidth="1"/>
    <col min="11522" max="11522" width="2.33203125" style="141" customWidth="1"/>
    <col min="11523" max="11526" width="1.33203125" style="141" customWidth="1"/>
    <col min="11527" max="11527" width="0.88671875" style="141" customWidth="1"/>
    <col min="11528" max="11528" width="15.44140625" style="141" customWidth="1"/>
    <col min="11529" max="11529" width="0.88671875" style="141" customWidth="1"/>
    <col min="11530" max="11530" width="12.5546875" style="141" customWidth="1"/>
    <col min="11531" max="11531" width="4.44140625" style="141" customWidth="1"/>
    <col min="11532" max="11532" width="12.33203125" style="141" bestFit="1" customWidth="1"/>
    <col min="11533" max="11533" width="11.44140625" style="141" bestFit="1" customWidth="1"/>
    <col min="11534" max="11534" width="11.109375" style="141" bestFit="1" customWidth="1"/>
    <col min="11535" max="11535" width="12" style="141" bestFit="1" customWidth="1"/>
    <col min="11536" max="11536" width="10.109375" style="141" bestFit="1" customWidth="1"/>
    <col min="11537" max="11776" width="9.109375" style="141"/>
    <col min="11777" max="11777" width="11.6640625" style="141" bestFit="1" customWidth="1"/>
    <col min="11778" max="11778" width="2.33203125" style="141" customWidth="1"/>
    <col min="11779" max="11782" width="1.33203125" style="141" customWidth="1"/>
    <col min="11783" max="11783" width="0.88671875" style="141" customWidth="1"/>
    <col min="11784" max="11784" width="15.44140625" style="141" customWidth="1"/>
    <col min="11785" max="11785" width="0.88671875" style="141" customWidth="1"/>
    <col min="11786" max="11786" width="12.5546875" style="141" customWidth="1"/>
    <col min="11787" max="11787" width="4.44140625" style="141" customWidth="1"/>
    <col min="11788" max="11788" width="12.33203125" style="141" bestFit="1" customWidth="1"/>
    <col min="11789" max="11789" width="11.44140625" style="141" bestFit="1" customWidth="1"/>
    <col min="11790" max="11790" width="11.109375" style="141" bestFit="1" customWidth="1"/>
    <col min="11791" max="11791" width="12" style="141" bestFit="1" customWidth="1"/>
    <col min="11792" max="11792" width="10.109375" style="141" bestFit="1" customWidth="1"/>
    <col min="11793" max="12032" width="9.109375" style="141"/>
    <col min="12033" max="12033" width="11.6640625" style="141" bestFit="1" customWidth="1"/>
    <col min="12034" max="12034" width="2.33203125" style="141" customWidth="1"/>
    <col min="12035" max="12038" width="1.33203125" style="141" customWidth="1"/>
    <col min="12039" max="12039" width="0.88671875" style="141" customWidth="1"/>
    <col min="12040" max="12040" width="15.44140625" style="141" customWidth="1"/>
    <col min="12041" max="12041" width="0.88671875" style="141" customWidth="1"/>
    <col min="12042" max="12042" width="12.5546875" style="141" customWidth="1"/>
    <col min="12043" max="12043" width="4.44140625" style="141" customWidth="1"/>
    <col min="12044" max="12044" width="12.33203125" style="141" bestFit="1" customWidth="1"/>
    <col min="12045" max="12045" width="11.44140625" style="141" bestFit="1" customWidth="1"/>
    <col min="12046" max="12046" width="11.109375" style="141" bestFit="1" customWidth="1"/>
    <col min="12047" max="12047" width="12" style="141" bestFit="1" customWidth="1"/>
    <col min="12048" max="12048" width="10.109375" style="141" bestFit="1" customWidth="1"/>
    <col min="12049" max="12288" width="9.109375" style="141"/>
    <col min="12289" max="12289" width="11.6640625" style="141" bestFit="1" customWidth="1"/>
    <col min="12290" max="12290" width="2.33203125" style="141" customWidth="1"/>
    <col min="12291" max="12294" width="1.33203125" style="141" customWidth="1"/>
    <col min="12295" max="12295" width="0.88671875" style="141" customWidth="1"/>
    <col min="12296" max="12296" width="15.44140625" style="141" customWidth="1"/>
    <col min="12297" max="12297" width="0.88671875" style="141" customWidth="1"/>
    <col min="12298" max="12298" width="12.5546875" style="141" customWidth="1"/>
    <col min="12299" max="12299" width="4.44140625" style="141" customWidth="1"/>
    <col min="12300" max="12300" width="12.33203125" style="141" bestFit="1" customWidth="1"/>
    <col min="12301" max="12301" width="11.44140625" style="141" bestFit="1" customWidth="1"/>
    <col min="12302" max="12302" width="11.109375" style="141" bestFit="1" customWidth="1"/>
    <col min="12303" max="12303" width="12" style="141" bestFit="1" customWidth="1"/>
    <col min="12304" max="12304" width="10.109375" style="141" bestFit="1" customWidth="1"/>
    <col min="12305" max="12544" width="9.109375" style="141"/>
    <col min="12545" max="12545" width="11.6640625" style="141" bestFit="1" customWidth="1"/>
    <col min="12546" max="12546" width="2.33203125" style="141" customWidth="1"/>
    <col min="12547" max="12550" width="1.33203125" style="141" customWidth="1"/>
    <col min="12551" max="12551" width="0.88671875" style="141" customWidth="1"/>
    <col min="12552" max="12552" width="15.44140625" style="141" customWidth="1"/>
    <col min="12553" max="12553" width="0.88671875" style="141" customWidth="1"/>
    <col min="12554" max="12554" width="12.5546875" style="141" customWidth="1"/>
    <col min="12555" max="12555" width="4.44140625" style="141" customWidth="1"/>
    <col min="12556" max="12556" width="12.33203125" style="141" bestFit="1" customWidth="1"/>
    <col min="12557" max="12557" width="11.44140625" style="141" bestFit="1" customWidth="1"/>
    <col min="12558" max="12558" width="11.109375" style="141" bestFit="1" customWidth="1"/>
    <col min="12559" max="12559" width="12" style="141" bestFit="1" customWidth="1"/>
    <col min="12560" max="12560" width="10.109375" style="141" bestFit="1" customWidth="1"/>
    <col min="12561" max="12800" width="9.109375" style="141"/>
    <col min="12801" max="12801" width="11.6640625" style="141" bestFit="1" customWidth="1"/>
    <col min="12802" max="12802" width="2.33203125" style="141" customWidth="1"/>
    <col min="12803" max="12806" width="1.33203125" style="141" customWidth="1"/>
    <col min="12807" max="12807" width="0.88671875" style="141" customWidth="1"/>
    <col min="12808" max="12808" width="15.44140625" style="141" customWidth="1"/>
    <col min="12809" max="12809" width="0.88671875" style="141" customWidth="1"/>
    <col min="12810" max="12810" width="12.5546875" style="141" customWidth="1"/>
    <col min="12811" max="12811" width="4.44140625" style="141" customWidth="1"/>
    <col min="12812" max="12812" width="12.33203125" style="141" bestFit="1" customWidth="1"/>
    <col min="12813" max="12813" width="11.44140625" style="141" bestFit="1" customWidth="1"/>
    <col min="12814" max="12814" width="11.109375" style="141" bestFit="1" customWidth="1"/>
    <col min="12815" max="12815" width="12" style="141" bestFit="1" customWidth="1"/>
    <col min="12816" max="12816" width="10.109375" style="141" bestFit="1" customWidth="1"/>
    <col min="12817" max="13056" width="9.109375" style="141"/>
    <col min="13057" max="13057" width="11.6640625" style="141" bestFit="1" customWidth="1"/>
    <col min="13058" max="13058" width="2.33203125" style="141" customWidth="1"/>
    <col min="13059" max="13062" width="1.33203125" style="141" customWidth="1"/>
    <col min="13063" max="13063" width="0.88671875" style="141" customWidth="1"/>
    <col min="13064" max="13064" width="15.44140625" style="141" customWidth="1"/>
    <col min="13065" max="13065" width="0.88671875" style="141" customWidth="1"/>
    <col min="13066" max="13066" width="12.5546875" style="141" customWidth="1"/>
    <col min="13067" max="13067" width="4.44140625" style="141" customWidth="1"/>
    <col min="13068" max="13068" width="12.33203125" style="141" bestFit="1" customWidth="1"/>
    <col min="13069" max="13069" width="11.44140625" style="141" bestFit="1" customWidth="1"/>
    <col min="13070" max="13070" width="11.109375" style="141" bestFit="1" customWidth="1"/>
    <col min="13071" max="13071" width="12" style="141" bestFit="1" customWidth="1"/>
    <col min="13072" max="13072" width="10.109375" style="141" bestFit="1" customWidth="1"/>
    <col min="13073" max="13312" width="9.109375" style="141"/>
    <col min="13313" max="13313" width="11.6640625" style="141" bestFit="1" customWidth="1"/>
    <col min="13314" max="13314" width="2.33203125" style="141" customWidth="1"/>
    <col min="13315" max="13318" width="1.33203125" style="141" customWidth="1"/>
    <col min="13319" max="13319" width="0.88671875" style="141" customWidth="1"/>
    <col min="13320" max="13320" width="15.44140625" style="141" customWidth="1"/>
    <col min="13321" max="13321" width="0.88671875" style="141" customWidth="1"/>
    <col min="13322" max="13322" width="12.5546875" style="141" customWidth="1"/>
    <col min="13323" max="13323" width="4.44140625" style="141" customWidth="1"/>
    <col min="13324" max="13324" width="12.33203125" style="141" bestFit="1" customWidth="1"/>
    <col min="13325" max="13325" width="11.44140625" style="141" bestFit="1" customWidth="1"/>
    <col min="13326" max="13326" width="11.109375" style="141" bestFit="1" customWidth="1"/>
    <col min="13327" max="13327" width="12" style="141" bestFit="1" customWidth="1"/>
    <col min="13328" max="13328" width="10.109375" style="141" bestFit="1" customWidth="1"/>
    <col min="13329" max="13568" width="9.109375" style="141"/>
    <col min="13569" max="13569" width="11.6640625" style="141" bestFit="1" customWidth="1"/>
    <col min="13570" max="13570" width="2.33203125" style="141" customWidth="1"/>
    <col min="13571" max="13574" width="1.33203125" style="141" customWidth="1"/>
    <col min="13575" max="13575" width="0.88671875" style="141" customWidth="1"/>
    <col min="13576" max="13576" width="15.44140625" style="141" customWidth="1"/>
    <col min="13577" max="13577" width="0.88671875" style="141" customWidth="1"/>
    <col min="13578" max="13578" width="12.5546875" style="141" customWidth="1"/>
    <col min="13579" max="13579" width="4.44140625" style="141" customWidth="1"/>
    <col min="13580" max="13580" width="12.33203125" style="141" bestFit="1" customWidth="1"/>
    <col min="13581" max="13581" width="11.44140625" style="141" bestFit="1" customWidth="1"/>
    <col min="13582" max="13582" width="11.109375" style="141" bestFit="1" customWidth="1"/>
    <col min="13583" max="13583" width="12" style="141" bestFit="1" customWidth="1"/>
    <col min="13584" max="13584" width="10.109375" style="141" bestFit="1" customWidth="1"/>
    <col min="13585" max="13824" width="9.109375" style="141"/>
    <col min="13825" max="13825" width="11.6640625" style="141" bestFit="1" customWidth="1"/>
    <col min="13826" max="13826" width="2.33203125" style="141" customWidth="1"/>
    <col min="13827" max="13830" width="1.33203125" style="141" customWidth="1"/>
    <col min="13831" max="13831" width="0.88671875" style="141" customWidth="1"/>
    <col min="13832" max="13832" width="15.44140625" style="141" customWidth="1"/>
    <col min="13833" max="13833" width="0.88671875" style="141" customWidth="1"/>
    <col min="13834" max="13834" width="12.5546875" style="141" customWidth="1"/>
    <col min="13835" max="13835" width="4.44140625" style="141" customWidth="1"/>
    <col min="13836" max="13836" width="12.33203125" style="141" bestFit="1" customWidth="1"/>
    <col min="13837" max="13837" width="11.44140625" style="141" bestFit="1" customWidth="1"/>
    <col min="13838" max="13838" width="11.109375" style="141" bestFit="1" customWidth="1"/>
    <col min="13839" max="13839" width="12" style="141" bestFit="1" customWidth="1"/>
    <col min="13840" max="13840" width="10.109375" style="141" bestFit="1" customWidth="1"/>
    <col min="13841" max="14080" width="9.109375" style="141"/>
    <col min="14081" max="14081" width="11.6640625" style="141" bestFit="1" customWidth="1"/>
    <col min="14082" max="14082" width="2.33203125" style="141" customWidth="1"/>
    <col min="14083" max="14086" width="1.33203125" style="141" customWidth="1"/>
    <col min="14087" max="14087" width="0.88671875" style="141" customWidth="1"/>
    <col min="14088" max="14088" width="15.44140625" style="141" customWidth="1"/>
    <col min="14089" max="14089" width="0.88671875" style="141" customWidth="1"/>
    <col min="14090" max="14090" width="12.5546875" style="141" customWidth="1"/>
    <col min="14091" max="14091" width="4.44140625" style="141" customWidth="1"/>
    <col min="14092" max="14092" width="12.33203125" style="141" bestFit="1" customWidth="1"/>
    <col min="14093" max="14093" width="11.44140625" style="141" bestFit="1" customWidth="1"/>
    <col min="14094" max="14094" width="11.109375" style="141" bestFit="1" customWidth="1"/>
    <col min="14095" max="14095" width="12" style="141" bestFit="1" customWidth="1"/>
    <col min="14096" max="14096" width="10.109375" style="141" bestFit="1" customWidth="1"/>
    <col min="14097" max="14336" width="9.109375" style="141"/>
    <col min="14337" max="14337" width="11.6640625" style="141" bestFit="1" customWidth="1"/>
    <col min="14338" max="14338" width="2.33203125" style="141" customWidth="1"/>
    <col min="14339" max="14342" width="1.33203125" style="141" customWidth="1"/>
    <col min="14343" max="14343" width="0.88671875" style="141" customWidth="1"/>
    <col min="14344" max="14344" width="15.44140625" style="141" customWidth="1"/>
    <col min="14345" max="14345" width="0.88671875" style="141" customWidth="1"/>
    <col min="14346" max="14346" width="12.5546875" style="141" customWidth="1"/>
    <col min="14347" max="14347" width="4.44140625" style="141" customWidth="1"/>
    <col min="14348" max="14348" width="12.33203125" style="141" bestFit="1" customWidth="1"/>
    <col min="14349" max="14349" width="11.44140625" style="141" bestFit="1" customWidth="1"/>
    <col min="14350" max="14350" width="11.109375" style="141" bestFit="1" customWidth="1"/>
    <col min="14351" max="14351" width="12" style="141" bestFit="1" customWidth="1"/>
    <col min="14352" max="14352" width="10.109375" style="141" bestFit="1" customWidth="1"/>
    <col min="14353" max="14592" width="9.109375" style="141"/>
    <col min="14593" max="14593" width="11.6640625" style="141" bestFit="1" customWidth="1"/>
    <col min="14594" max="14594" width="2.33203125" style="141" customWidth="1"/>
    <col min="14595" max="14598" width="1.33203125" style="141" customWidth="1"/>
    <col min="14599" max="14599" width="0.88671875" style="141" customWidth="1"/>
    <col min="14600" max="14600" width="15.44140625" style="141" customWidth="1"/>
    <col min="14601" max="14601" width="0.88671875" style="141" customWidth="1"/>
    <col min="14602" max="14602" width="12.5546875" style="141" customWidth="1"/>
    <col min="14603" max="14603" width="4.44140625" style="141" customWidth="1"/>
    <col min="14604" max="14604" width="12.33203125" style="141" bestFit="1" customWidth="1"/>
    <col min="14605" max="14605" width="11.44140625" style="141" bestFit="1" customWidth="1"/>
    <col min="14606" max="14606" width="11.109375" style="141" bestFit="1" customWidth="1"/>
    <col min="14607" max="14607" width="12" style="141" bestFit="1" customWidth="1"/>
    <col min="14608" max="14608" width="10.109375" style="141" bestFit="1" customWidth="1"/>
    <col min="14609" max="14848" width="9.109375" style="141"/>
    <col min="14849" max="14849" width="11.6640625" style="141" bestFit="1" customWidth="1"/>
    <col min="14850" max="14850" width="2.33203125" style="141" customWidth="1"/>
    <col min="14851" max="14854" width="1.33203125" style="141" customWidth="1"/>
    <col min="14855" max="14855" width="0.88671875" style="141" customWidth="1"/>
    <col min="14856" max="14856" width="15.44140625" style="141" customWidth="1"/>
    <col min="14857" max="14857" width="0.88671875" style="141" customWidth="1"/>
    <col min="14858" max="14858" width="12.5546875" style="141" customWidth="1"/>
    <col min="14859" max="14859" width="4.44140625" style="141" customWidth="1"/>
    <col min="14860" max="14860" width="12.33203125" style="141" bestFit="1" customWidth="1"/>
    <col min="14861" max="14861" width="11.44140625" style="141" bestFit="1" customWidth="1"/>
    <col min="14862" max="14862" width="11.109375" style="141" bestFit="1" customWidth="1"/>
    <col min="14863" max="14863" width="12" style="141" bestFit="1" customWidth="1"/>
    <col min="14864" max="14864" width="10.109375" style="141" bestFit="1" customWidth="1"/>
    <col min="14865" max="15104" width="9.109375" style="141"/>
    <col min="15105" max="15105" width="11.6640625" style="141" bestFit="1" customWidth="1"/>
    <col min="15106" max="15106" width="2.33203125" style="141" customWidth="1"/>
    <col min="15107" max="15110" width="1.33203125" style="141" customWidth="1"/>
    <col min="15111" max="15111" width="0.88671875" style="141" customWidth="1"/>
    <col min="15112" max="15112" width="15.44140625" style="141" customWidth="1"/>
    <col min="15113" max="15113" width="0.88671875" style="141" customWidth="1"/>
    <col min="15114" max="15114" width="12.5546875" style="141" customWidth="1"/>
    <col min="15115" max="15115" width="4.44140625" style="141" customWidth="1"/>
    <col min="15116" max="15116" width="12.33203125" style="141" bestFit="1" customWidth="1"/>
    <col min="15117" max="15117" width="11.44140625" style="141" bestFit="1" customWidth="1"/>
    <col min="15118" max="15118" width="11.109375" style="141" bestFit="1" customWidth="1"/>
    <col min="15119" max="15119" width="12" style="141" bestFit="1" customWidth="1"/>
    <col min="15120" max="15120" width="10.109375" style="141" bestFit="1" customWidth="1"/>
    <col min="15121" max="15360" width="9.109375" style="141"/>
    <col min="15361" max="15361" width="11.6640625" style="141" bestFit="1" customWidth="1"/>
    <col min="15362" max="15362" width="2.33203125" style="141" customWidth="1"/>
    <col min="15363" max="15366" width="1.33203125" style="141" customWidth="1"/>
    <col min="15367" max="15367" width="0.88671875" style="141" customWidth="1"/>
    <col min="15368" max="15368" width="15.44140625" style="141" customWidth="1"/>
    <col min="15369" max="15369" width="0.88671875" style="141" customWidth="1"/>
    <col min="15370" max="15370" width="12.5546875" style="141" customWidth="1"/>
    <col min="15371" max="15371" width="4.44140625" style="141" customWidth="1"/>
    <col min="15372" max="15372" width="12.33203125" style="141" bestFit="1" customWidth="1"/>
    <col min="15373" max="15373" width="11.44140625" style="141" bestFit="1" customWidth="1"/>
    <col min="15374" max="15374" width="11.109375" style="141" bestFit="1" customWidth="1"/>
    <col min="15375" max="15375" width="12" style="141" bestFit="1" customWidth="1"/>
    <col min="15376" max="15376" width="10.109375" style="141" bestFit="1" customWidth="1"/>
    <col min="15377" max="15616" width="9.109375" style="141"/>
    <col min="15617" max="15617" width="11.6640625" style="141" bestFit="1" customWidth="1"/>
    <col min="15618" max="15618" width="2.33203125" style="141" customWidth="1"/>
    <col min="15619" max="15622" width="1.33203125" style="141" customWidth="1"/>
    <col min="15623" max="15623" width="0.88671875" style="141" customWidth="1"/>
    <col min="15624" max="15624" width="15.44140625" style="141" customWidth="1"/>
    <col min="15625" max="15625" width="0.88671875" style="141" customWidth="1"/>
    <col min="15626" max="15626" width="12.5546875" style="141" customWidth="1"/>
    <col min="15627" max="15627" width="4.44140625" style="141" customWidth="1"/>
    <col min="15628" max="15628" width="12.33203125" style="141" bestFit="1" customWidth="1"/>
    <col min="15629" max="15629" width="11.44140625" style="141" bestFit="1" customWidth="1"/>
    <col min="15630" max="15630" width="11.109375" style="141" bestFit="1" customWidth="1"/>
    <col min="15631" max="15631" width="12" style="141" bestFit="1" customWidth="1"/>
    <col min="15632" max="15632" width="10.109375" style="141" bestFit="1" customWidth="1"/>
    <col min="15633" max="15872" width="9.109375" style="141"/>
    <col min="15873" max="15873" width="11.6640625" style="141" bestFit="1" customWidth="1"/>
    <col min="15874" max="15874" width="2.33203125" style="141" customWidth="1"/>
    <col min="15875" max="15878" width="1.33203125" style="141" customWidth="1"/>
    <col min="15879" max="15879" width="0.88671875" style="141" customWidth="1"/>
    <col min="15880" max="15880" width="15.44140625" style="141" customWidth="1"/>
    <col min="15881" max="15881" width="0.88671875" style="141" customWidth="1"/>
    <col min="15882" max="15882" width="12.5546875" style="141" customWidth="1"/>
    <col min="15883" max="15883" width="4.44140625" style="141" customWidth="1"/>
    <col min="15884" max="15884" width="12.33203125" style="141" bestFit="1" customWidth="1"/>
    <col min="15885" max="15885" width="11.44140625" style="141" bestFit="1" customWidth="1"/>
    <col min="15886" max="15886" width="11.109375" style="141" bestFit="1" customWidth="1"/>
    <col min="15887" max="15887" width="12" style="141" bestFit="1" customWidth="1"/>
    <col min="15888" max="15888" width="10.109375" style="141" bestFit="1" customWidth="1"/>
    <col min="15889" max="16128" width="9.109375" style="141"/>
    <col min="16129" max="16129" width="11.6640625" style="141" bestFit="1" customWidth="1"/>
    <col min="16130" max="16130" width="2.33203125" style="141" customWidth="1"/>
    <col min="16131" max="16134" width="1.33203125" style="141" customWidth="1"/>
    <col min="16135" max="16135" width="0.88671875" style="141" customWidth="1"/>
    <col min="16136" max="16136" width="15.44140625" style="141" customWidth="1"/>
    <col min="16137" max="16137" width="0.88671875" style="141" customWidth="1"/>
    <col min="16138" max="16138" width="12.5546875" style="141" customWidth="1"/>
    <col min="16139" max="16139" width="4.44140625" style="141" customWidth="1"/>
    <col min="16140" max="16140" width="12.33203125" style="141" bestFit="1" customWidth="1"/>
    <col min="16141" max="16141" width="11.44140625" style="141" bestFit="1" customWidth="1"/>
    <col min="16142" max="16142" width="11.109375" style="141" bestFit="1" customWidth="1"/>
    <col min="16143" max="16143" width="12" style="141" bestFit="1" customWidth="1"/>
    <col min="16144" max="16144" width="10.109375" style="141" bestFit="1" customWidth="1"/>
    <col min="16145" max="16384" width="9.109375" style="141"/>
  </cols>
  <sheetData>
    <row r="1" spans="1:16" ht="11.4" customHeight="1" x14ac:dyDescent="0.3">
      <c r="A1" s="205" t="s">
        <v>326</v>
      </c>
      <c r="B1" s="297" t="s">
        <v>327</v>
      </c>
      <c r="C1" s="298"/>
      <c r="D1" s="298"/>
      <c r="E1" s="298"/>
      <c r="F1" s="298"/>
      <c r="G1" s="298"/>
      <c r="H1" s="298"/>
      <c r="I1" s="298"/>
      <c r="J1" s="298"/>
      <c r="K1" s="298"/>
      <c r="L1" s="140" t="s">
        <v>328</v>
      </c>
      <c r="M1" s="140" t="s">
        <v>329</v>
      </c>
      <c r="N1" s="140" t="s">
        <v>330</v>
      </c>
      <c r="O1" s="140" t="s">
        <v>331</v>
      </c>
      <c r="P1" s="140"/>
    </row>
    <row r="2" spans="1:16" ht="9.9" customHeight="1" x14ac:dyDescent="0.3">
      <c r="A2" s="206" t="s">
        <v>333</v>
      </c>
      <c r="B2" s="311" t="s">
        <v>334</v>
      </c>
      <c r="C2" s="312"/>
      <c r="D2" s="312"/>
      <c r="E2" s="312"/>
      <c r="F2" s="312"/>
      <c r="G2" s="312"/>
      <c r="H2" s="312"/>
      <c r="I2" s="312"/>
      <c r="J2" s="312"/>
      <c r="K2" s="312"/>
      <c r="L2" s="276">
        <v>23696679.440000001</v>
      </c>
      <c r="M2" s="276">
        <v>2113641.69</v>
      </c>
      <c r="N2" s="276">
        <v>2368671.23</v>
      </c>
      <c r="O2" s="276">
        <v>23441649.899999999</v>
      </c>
      <c r="P2" s="276"/>
    </row>
    <row r="3" spans="1:16" ht="9.9" customHeight="1" x14ac:dyDescent="0.3">
      <c r="A3" s="206" t="s">
        <v>335</v>
      </c>
      <c r="B3" s="202" t="s">
        <v>336</v>
      </c>
      <c r="C3" s="299" t="s">
        <v>337</v>
      </c>
      <c r="D3" s="300"/>
      <c r="E3" s="300"/>
      <c r="F3" s="300"/>
      <c r="G3" s="300"/>
      <c r="H3" s="300"/>
      <c r="I3" s="300"/>
      <c r="J3" s="300"/>
      <c r="K3" s="300"/>
      <c r="L3" s="142">
        <v>10233069.119999999</v>
      </c>
      <c r="M3" s="142">
        <v>1847657.97</v>
      </c>
      <c r="N3" s="142">
        <v>2194209.7999999998</v>
      </c>
      <c r="O3" s="142">
        <v>9886517.2899999991</v>
      </c>
      <c r="P3" s="142"/>
    </row>
    <row r="4" spans="1:16" ht="9.9" customHeight="1" x14ac:dyDescent="0.3">
      <c r="A4" s="206" t="s">
        <v>338</v>
      </c>
      <c r="B4" s="291" t="s">
        <v>336</v>
      </c>
      <c r="C4" s="292"/>
      <c r="D4" s="299" t="s">
        <v>339</v>
      </c>
      <c r="E4" s="300"/>
      <c r="F4" s="300"/>
      <c r="G4" s="300"/>
      <c r="H4" s="300"/>
      <c r="I4" s="300"/>
      <c r="J4" s="300"/>
      <c r="K4" s="300"/>
      <c r="L4" s="142">
        <v>10213477.210000001</v>
      </c>
      <c r="M4" s="142">
        <v>1847657.97</v>
      </c>
      <c r="N4" s="142">
        <v>2185543</v>
      </c>
      <c r="O4" s="142">
        <v>9875592.1799999997</v>
      </c>
      <c r="P4" s="142"/>
    </row>
    <row r="5" spans="1:16" ht="9.9" customHeight="1" x14ac:dyDescent="0.3">
      <c r="A5" s="206" t="s">
        <v>340</v>
      </c>
      <c r="B5" s="291" t="s">
        <v>336</v>
      </c>
      <c r="C5" s="292"/>
      <c r="D5" s="292"/>
      <c r="E5" s="299" t="s">
        <v>339</v>
      </c>
      <c r="F5" s="300"/>
      <c r="G5" s="300"/>
      <c r="H5" s="300"/>
      <c r="I5" s="300"/>
      <c r="J5" s="300"/>
      <c r="K5" s="300"/>
      <c r="L5" s="142">
        <v>10213477.210000001</v>
      </c>
      <c r="M5" s="142">
        <v>1847657.97</v>
      </c>
      <c r="N5" s="142">
        <v>2185543</v>
      </c>
      <c r="O5" s="142">
        <v>9875592.1799999997</v>
      </c>
      <c r="P5" s="142"/>
    </row>
    <row r="6" spans="1:16" ht="9.9" customHeight="1" x14ac:dyDescent="0.3">
      <c r="A6" s="206" t="s">
        <v>341</v>
      </c>
      <c r="B6" s="291" t="s">
        <v>336</v>
      </c>
      <c r="C6" s="292"/>
      <c r="D6" s="292"/>
      <c r="E6" s="292"/>
      <c r="F6" s="299" t="s">
        <v>342</v>
      </c>
      <c r="G6" s="300"/>
      <c r="H6" s="300"/>
      <c r="I6" s="300"/>
      <c r="J6" s="300"/>
      <c r="K6" s="300"/>
      <c r="L6" s="142">
        <v>4898.6000000000004</v>
      </c>
      <c r="M6" s="142">
        <v>2821.45</v>
      </c>
      <c r="N6" s="142">
        <v>2720.05</v>
      </c>
      <c r="O6" s="142">
        <v>5000</v>
      </c>
      <c r="P6" s="142"/>
    </row>
    <row r="7" spans="1:16" ht="9.9" customHeight="1" x14ac:dyDescent="0.3">
      <c r="A7" s="207" t="s">
        <v>343</v>
      </c>
      <c r="B7" s="291" t="s">
        <v>336</v>
      </c>
      <c r="C7" s="292"/>
      <c r="D7" s="292"/>
      <c r="E7" s="292"/>
      <c r="F7" s="292"/>
      <c r="G7" s="301" t="s">
        <v>344</v>
      </c>
      <c r="H7" s="302"/>
      <c r="I7" s="302"/>
      <c r="J7" s="302"/>
      <c r="K7" s="302"/>
      <c r="L7" s="143">
        <v>4898.6000000000004</v>
      </c>
      <c r="M7" s="143">
        <v>2821.45</v>
      </c>
      <c r="N7" s="143">
        <v>2720.05</v>
      </c>
      <c r="O7" s="143">
        <v>5000</v>
      </c>
      <c r="P7" s="143"/>
    </row>
    <row r="8" spans="1:16" ht="9.9" customHeight="1" x14ac:dyDescent="0.3">
      <c r="A8" s="30" t="s">
        <v>336</v>
      </c>
      <c r="B8" s="291" t="s">
        <v>336</v>
      </c>
      <c r="C8" s="292"/>
      <c r="D8" s="292"/>
      <c r="E8" s="292"/>
      <c r="F8" s="292"/>
      <c r="G8" s="31" t="s">
        <v>336</v>
      </c>
      <c r="H8" s="32"/>
      <c r="I8" s="32"/>
      <c r="J8" s="32"/>
      <c r="K8" s="32"/>
      <c r="L8" s="144"/>
      <c r="M8" s="144"/>
      <c r="N8" s="144"/>
      <c r="O8" s="144"/>
      <c r="P8" s="144"/>
    </row>
    <row r="9" spans="1:16" ht="9.9" customHeight="1" x14ac:dyDescent="0.3">
      <c r="A9" s="206" t="s">
        <v>347</v>
      </c>
      <c r="B9" s="291" t="s">
        <v>336</v>
      </c>
      <c r="C9" s="292"/>
      <c r="D9" s="292"/>
      <c r="E9" s="292"/>
      <c r="F9" s="299" t="s">
        <v>348</v>
      </c>
      <c r="G9" s="300"/>
      <c r="H9" s="300"/>
      <c r="I9" s="300"/>
      <c r="J9" s="300"/>
      <c r="K9" s="300"/>
      <c r="L9" s="142">
        <v>4.42</v>
      </c>
      <c r="M9" s="142">
        <v>1224949.96</v>
      </c>
      <c r="N9" s="142">
        <v>1224757.95</v>
      </c>
      <c r="O9" s="142">
        <v>196.43</v>
      </c>
      <c r="P9" s="142"/>
    </row>
    <row r="10" spans="1:16" ht="9.9" customHeight="1" x14ac:dyDescent="0.3">
      <c r="A10" s="207" t="s">
        <v>349</v>
      </c>
      <c r="B10" s="291" t="s">
        <v>336</v>
      </c>
      <c r="C10" s="292"/>
      <c r="D10" s="292"/>
      <c r="E10" s="292"/>
      <c r="F10" s="292"/>
      <c r="G10" s="301" t="s">
        <v>350</v>
      </c>
      <c r="H10" s="302"/>
      <c r="I10" s="302"/>
      <c r="J10" s="302"/>
      <c r="K10" s="302"/>
      <c r="L10" s="143">
        <v>0</v>
      </c>
      <c r="M10" s="143">
        <v>1217560.04</v>
      </c>
      <c r="N10" s="143">
        <v>1217560.04</v>
      </c>
      <c r="O10" s="143">
        <v>0</v>
      </c>
      <c r="P10" s="143"/>
    </row>
    <row r="11" spans="1:16" ht="9.9" customHeight="1" x14ac:dyDescent="0.3">
      <c r="A11" s="207" t="s">
        <v>351</v>
      </c>
      <c r="B11" s="291" t="s">
        <v>336</v>
      </c>
      <c r="C11" s="292"/>
      <c r="D11" s="292"/>
      <c r="E11" s="292"/>
      <c r="F11" s="292"/>
      <c r="G11" s="301" t="s">
        <v>352</v>
      </c>
      <c r="H11" s="302"/>
      <c r="I11" s="302"/>
      <c r="J11" s="302"/>
      <c r="K11" s="302"/>
      <c r="L11" s="143">
        <v>4.42</v>
      </c>
      <c r="M11" s="143">
        <v>0</v>
      </c>
      <c r="N11" s="143">
        <v>0</v>
      </c>
      <c r="O11" s="143">
        <v>4.42</v>
      </c>
      <c r="P11" s="143"/>
    </row>
    <row r="12" spans="1:16" ht="9.9" customHeight="1" x14ac:dyDescent="0.3">
      <c r="A12" s="207" t="s">
        <v>353</v>
      </c>
      <c r="B12" s="291" t="s">
        <v>336</v>
      </c>
      <c r="C12" s="292"/>
      <c r="D12" s="292"/>
      <c r="E12" s="292"/>
      <c r="F12" s="292"/>
      <c r="G12" s="301" t="s">
        <v>354</v>
      </c>
      <c r="H12" s="302"/>
      <c r="I12" s="302"/>
      <c r="J12" s="302"/>
      <c r="K12" s="302"/>
      <c r="L12" s="143">
        <v>0</v>
      </c>
      <c r="M12" s="143">
        <v>6389.92</v>
      </c>
      <c r="N12" s="143">
        <v>6389.92</v>
      </c>
      <c r="O12" s="143">
        <v>0</v>
      </c>
      <c r="P12" s="143"/>
    </row>
    <row r="13" spans="1:16" ht="9.9" customHeight="1" x14ac:dyDescent="0.3">
      <c r="A13" s="207" t="s">
        <v>355</v>
      </c>
      <c r="B13" s="291" t="s">
        <v>336</v>
      </c>
      <c r="C13" s="292"/>
      <c r="D13" s="292"/>
      <c r="E13" s="292"/>
      <c r="F13" s="292"/>
      <c r="G13" s="301" t="s">
        <v>356</v>
      </c>
      <c r="H13" s="302"/>
      <c r="I13" s="302"/>
      <c r="J13" s="302"/>
      <c r="K13" s="302"/>
      <c r="L13" s="143">
        <v>0</v>
      </c>
      <c r="M13" s="143">
        <v>1000</v>
      </c>
      <c r="N13" s="143">
        <v>807.99</v>
      </c>
      <c r="O13" s="143">
        <v>192.01</v>
      </c>
      <c r="P13" s="143"/>
    </row>
    <row r="14" spans="1:16" ht="9.9" customHeight="1" x14ac:dyDescent="0.3">
      <c r="A14" s="30" t="s">
        <v>336</v>
      </c>
      <c r="B14" s="291" t="s">
        <v>336</v>
      </c>
      <c r="C14" s="292"/>
      <c r="D14" s="292"/>
      <c r="E14" s="292"/>
      <c r="F14" s="292"/>
      <c r="G14" s="31" t="s">
        <v>336</v>
      </c>
      <c r="H14" s="32"/>
      <c r="I14" s="32"/>
      <c r="J14" s="32"/>
      <c r="K14" s="32"/>
      <c r="L14" s="144"/>
      <c r="M14" s="144"/>
      <c r="N14" s="144"/>
      <c r="O14" s="144"/>
      <c r="P14" s="144"/>
    </row>
    <row r="15" spans="1:16" ht="9.9" customHeight="1" x14ac:dyDescent="0.3">
      <c r="A15" s="206" t="s">
        <v>357</v>
      </c>
      <c r="B15" s="291" t="s">
        <v>336</v>
      </c>
      <c r="C15" s="292"/>
      <c r="D15" s="292"/>
      <c r="E15" s="292"/>
      <c r="F15" s="299" t="s">
        <v>358</v>
      </c>
      <c r="G15" s="300"/>
      <c r="H15" s="300"/>
      <c r="I15" s="300"/>
      <c r="J15" s="300"/>
      <c r="K15" s="300"/>
      <c r="L15" s="142">
        <v>0</v>
      </c>
      <c r="M15" s="142">
        <v>168290.17</v>
      </c>
      <c r="N15" s="142">
        <v>168290.17</v>
      </c>
      <c r="O15" s="142">
        <v>0</v>
      </c>
      <c r="P15" s="142"/>
    </row>
    <row r="16" spans="1:16" ht="9.9" customHeight="1" x14ac:dyDescent="0.3">
      <c r="A16" s="207" t="s">
        <v>359</v>
      </c>
      <c r="B16" s="291" t="s">
        <v>336</v>
      </c>
      <c r="C16" s="292"/>
      <c r="D16" s="292"/>
      <c r="E16" s="292"/>
      <c r="F16" s="292"/>
      <c r="G16" s="301" t="s">
        <v>360</v>
      </c>
      <c r="H16" s="302"/>
      <c r="I16" s="302"/>
      <c r="J16" s="302"/>
      <c r="K16" s="302"/>
      <c r="L16" s="143">
        <v>0</v>
      </c>
      <c r="M16" s="143">
        <v>168290.17</v>
      </c>
      <c r="N16" s="143">
        <v>168290.17</v>
      </c>
      <c r="O16" s="143">
        <v>0</v>
      </c>
      <c r="P16" s="143"/>
    </row>
    <row r="17" spans="1:16" ht="9.9" customHeight="1" x14ac:dyDescent="0.3">
      <c r="A17" s="30" t="s">
        <v>336</v>
      </c>
      <c r="B17" s="291" t="s">
        <v>336</v>
      </c>
      <c r="C17" s="292"/>
      <c r="D17" s="292"/>
      <c r="E17" s="292"/>
      <c r="F17" s="292"/>
      <c r="G17" s="31" t="s">
        <v>336</v>
      </c>
      <c r="H17" s="32"/>
      <c r="I17" s="32"/>
      <c r="J17" s="32"/>
      <c r="K17" s="32"/>
      <c r="L17" s="144"/>
      <c r="M17" s="144"/>
      <c r="N17" s="144"/>
      <c r="O17" s="144"/>
      <c r="P17" s="144"/>
    </row>
    <row r="18" spans="1:16" ht="9.9" customHeight="1" x14ac:dyDescent="0.3">
      <c r="A18" s="206" t="s">
        <v>365</v>
      </c>
      <c r="B18" s="291" t="s">
        <v>336</v>
      </c>
      <c r="C18" s="292"/>
      <c r="D18" s="292"/>
      <c r="E18" s="292"/>
      <c r="F18" s="299" t="s">
        <v>366</v>
      </c>
      <c r="G18" s="300"/>
      <c r="H18" s="300"/>
      <c r="I18" s="300"/>
      <c r="J18" s="300"/>
      <c r="K18" s="300"/>
      <c r="L18" s="142">
        <v>9118682.4000000004</v>
      </c>
      <c r="M18" s="142">
        <v>440969.54</v>
      </c>
      <c r="N18" s="142">
        <v>611952.55000000005</v>
      </c>
      <c r="O18" s="142">
        <v>8947699.3900000006</v>
      </c>
      <c r="P18" s="142"/>
    </row>
    <row r="19" spans="1:16" ht="9.9" customHeight="1" x14ac:dyDescent="0.3">
      <c r="A19" s="207" t="s">
        <v>367</v>
      </c>
      <c r="B19" s="291" t="s">
        <v>336</v>
      </c>
      <c r="C19" s="292"/>
      <c r="D19" s="292"/>
      <c r="E19" s="292"/>
      <c r="F19" s="292"/>
      <c r="G19" s="301" t="s">
        <v>368</v>
      </c>
      <c r="H19" s="302"/>
      <c r="I19" s="302"/>
      <c r="J19" s="302"/>
      <c r="K19" s="302"/>
      <c r="L19" s="143">
        <v>1958186.94</v>
      </c>
      <c r="M19" s="143">
        <v>420548.2</v>
      </c>
      <c r="N19" s="143">
        <v>610951.47</v>
      </c>
      <c r="O19" s="143">
        <v>1767783.67</v>
      </c>
      <c r="P19" s="143"/>
    </row>
    <row r="20" spans="1:16" ht="9.9" customHeight="1" x14ac:dyDescent="0.3">
      <c r="A20" s="207" t="s">
        <v>369</v>
      </c>
      <c r="B20" s="291" t="s">
        <v>336</v>
      </c>
      <c r="C20" s="292"/>
      <c r="D20" s="292"/>
      <c r="E20" s="292"/>
      <c r="F20" s="292"/>
      <c r="G20" s="301" t="s">
        <v>370</v>
      </c>
      <c r="H20" s="302"/>
      <c r="I20" s="302"/>
      <c r="J20" s="302"/>
      <c r="K20" s="302"/>
      <c r="L20" s="143">
        <v>908530.36</v>
      </c>
      <c r="M20" s="143">
        <v>7892.69</v>
      </c>
      <c r="N20" s="143">
        <v>0</v>
      </c>
      <c r="O20" s="143">
        <v>916423.05</v>
      </c>
      <c r="P20" s="143"/>
    </row>
    <row r="21" spans="1:16" ht="9.9" customHeight="1" x14ac:dyDescent="0.3">
      <c r="A21" s="207" t="s">
        <v>371</v>
      </c>
      <c r="B21" s="291" t="s">
        <v>336</v>
      </c>
      <c r="C21" s="292"/>
      <c r="D21" s="292"/>
      <c r="E21" s="292"/>
      <c r="F21" s="292"/>
      <c r="G21" s="301" t="s">
        <v>372</v>
      </c>
      <c r="H21" s="302"/>
      <c r="I21" s="302"/>
      <c r="J21" s="302"/>
      <c r="K21" s="302"/>
      <c r="L21" s="143">
        <v>5639385.79</v>
      </c>
      <c r="M21" s="143">
        <v>11517.41</v>
      </c>
      <c r="N21" s="143">
        <v>1001.08</v>
      </c>
      <c r="O21" s="143">
        <v>5649902.1200000001</v>
      </c>
      <c r="P21" s="143"/>
    </row>
    <row r="22" spans="1:16" ht="9.9" customHeight="1" x14ac:dyDescent="0.3">
      <c r="A22" s="207" t="s">
        <v>373</v>
      </c>
      <c r="B22" s="291" t="s">
        <v>336</v>
      </c>
      <c r="C22" s="292"/>
      <c r="D22" s="292"/>
      <c r="E22" s="292"/>
      <c r="F22" s="292"/>
      <c r="G22" s="301" t="s">
        <v>374</v>
      </c>
      <c r="H22" s="302"/>
      <c r="I22" s="302"/>
      <c r="J22" s="302"/>
      <c r="K22" s="302"/>
      <c r="L22" s="143">
        <v>612579.31000000006</v>
      </c>
      <c r="M22" s="143">
        <v>1011.24</v>
      </c>
      <c r="N22" s="143">
        <v>0</v>
      </c>
      <c r="O22" s="143">
        <v>613590.55000000005</v>
      </c>
      <c r="P22" s="143"/>
    </row>
    <row r="23" spans="1:16" ht="9.9" customHeight="1" x14ac:dyDescent="0.3">
      <c r="A23" s="30" t="s">
        <v>336</v>
      </c>
      <c r="B23" s="291" t="s">
        <v>336</v>
      </c>
      <c r="C23" s="292"/>
      <c r="D23" s="292"/>
      <c r="E23" s="292"/>
      <c r="F23" s="292"/>
      <c r="G23" s="31" t="s">
        <v>336</v>
      </c>
      <c r="H23" s="32"/>
      <c r="I23" s="32"/>
      <c r="J23" s="32"/>
      <c r="K23" s="32"/>
      <c r="L23" s="144"/>
      <c r="M23" s="144"/>
      <c r="N23" s="144"/>
      <c r="O23" s="144"/>
      <c r="P23" s="144"/>
    </row>
    <row r="24" spans="1:16" ht="9.9" customHeight="1" x14ac:dyDescent="0.3">
      <c r="A24" s="206" t="s">
        <v>375</v>
      </c>
      <c r="B24" s="291" t="s">
        <v>336</v>
      </c>
      <c r="C24" s="292"/>
      <c r="D24" s="292"/>
      <c r="E24" s="292"/>
      <c r="F24" s="299" t="s">
        <v>376</v>
      </c>
      <c r="G24" s="300"/>
      <c r="H24" s="300"/>
      <c r="I24" s="300"/>
      <c r="J24" s="300"/>
      <c r="K24" s="300"/>
      <c r="L24" s="142">
        <v>1089891.79</v>
      </c>
      <c r="M24" s="142">
        <v>1202.6099999999999</v>
      </c>
      <c r="N24" s="142">
        <v>168398.04</v>
      </c>
      <c r="O24" s="142">
        <v>922696.36</v>
      </c>
      <c r="P24" s="142"/>
    </row>
    <row r="25" spans="1:16" ht="9.9" customHeight="1" x14ac:dyDescent="0.3">
      <c r="A25" s="207" t="s">
        <v>377</v>
      </c>
      <c r="B25" s="291" t="s">
        <v>336</v>
      </c>
      <c r="C25" s="292"/>
      <c r="D25" s="292"/>
      <c r="E25" s="292"/>
      <c r="F25" s="292"/>
      <c r="G25" s="301" t="s">
        <v>378</v>
      </c>
      <c r="H25" s="302"/>
      <c r="I25" s="302"/>
      <c r="J25" s="302"/>
      <c r="K25" s="302"/>
      <c r="L25" s="143">
        <v>1089891.79</v>
      </c>
      <c r="M25" s="143">
        <v>1202.6099999999999</v>
      </c>
      <c r="N25" s="143">
        <v>168398.04</v>
      </c>
      <c r="O25" s="143">
        <v>922696.36</v>
      </c>
      <c r="P25" s="143"/>
    </row>
    <row r="26" spans="1:16" ht="9.9" customHeight="1" x14ac:dyDescent="0.3">
      <c r="A26" s="30" t="s">
        <v>336</v>
      </c>
      <c r="B26" s="291" t="s">
        <v>336</v>
      </c>
      <c r="C26" s="292"/>
      <c r="D26" s="292"/>
      <c r="E26" s="292"/>
      <c r="F26" s="292"/>
      <c r="G26" s="31" t="s">
        <v>336</v>
      </c>
      <c r="H26" s="32"/>
      <c r="I26" s="32"/>
      <c r="J26" s="32"/>
      <c r="K26" s="32"/>
      <c r="L26" s="144"/>
      <c r="M26" s="144"/>
      <c r="N26" s="144"/>
      <c r="O26" s="144"/>
      <c r="P26" s="144"/>
    </row>
    <row r="27" spans="1:16" ht="9.9" customHeight="1" x14ac:dyDescent="0.3">
      <c r="A27" s="206" t="s">
        <v>379</v>
      </c>
      <c r="B27" s="291" t="s">
        <v>336</v>
      </c>
      <c r="C27" s="292"/>
      <c r="D27" s="292"/>
      <c r="E27" s="292"/>
      <c r="F27" s="299" t="s">
        <v>380</v>
      </c>
      <c r="G27" s="300"/>
      <c r="H27" s="300"/>
      <c r="I27" s="300"/>
      <c r="J27" s="300"/>
      <c r="K27" s="300"/>
      <c r="L27" s="142">
        <v>0</v>
      </c>
      <c r="M27" s="142">
        <v>9424.24</v>
      </c>
      <c r="N27" s="142">
        <v>9424.24</v>
      </c>
      <c r="O27" s="142">
        <v>0</v>
      </c>
      <c r="P27" s="142"/>
    </row>
    <row r="28" spans="1:16" ht="9.9" customHeight="1" x14ac:dyDescent="0.3">
      <c r="A28" s="207" t="s">
        <v>381</v>
      </c>
      <c r="B28" s="291" t="s">
        <v>336</v>
      </c>
      <c r="C28" s="292"/>
      <c r="D28" s="292"/>
      <c r="E28" s="292"/>
      <c r="F28" s="292"/>
      <c r="G28" s="301" t="s">
        <v>382</v>
      </c>
      <c r="H28" s="302"/>
      <c r="I28" s="302"/>
      <c r="J28" s="302"/>
      <c r="K28" s="302"/>
      <c r="L28" s="143">
        <v>0</v>
      </c>
      <c r="M28" s="143">
        <v>9424.24</v>
      </c>
      <c r="N28" s="143">
        <v>9424.24</v>
      </c>
      <c r="O28" s="143">
        <v>0</v>
      </c>
      <c r="P28" s="143"/>
    </row>
    <row r="29" spans="1:16" ht="9.9" customHeight="1" x14ac:dyDescent="0.3">
      <c r="A29" s="30" t="s">
        <v>336</v>
      </c>
      <c r="B29" s="291" t="s">
        <v>336</v>
      </c>
      <c r="C29" s="292"/>
      <c r="D29" s="292"/>
      <c r="E29" s="292"/>
      <c r="F29" s="292"/>
      <c r="G29" s="31" t="s">
        <v>336</v>
      </c>
      <c r="H29" s="32"/>
      <c r="I29" s="32"/>
      <c r="J29" s="32"/>
      <c r="K29" s="32"/>
      <c r="L29" s="144"/>
      <c r="M29" s="144"/>
      <c r="N29" s="144"/>
      <c r="O29" s="144"/>
      <c r="P29" s="144"/>
    </row>
    <row r="30" spans="1:16" ht="9.9" customHeight="1" x14ac:dyDescent="0.3">
      <c r="A30" s="206" t="s">
        <v>383</v>
      </c>
      <c r="B30" s="291" t="s">
        <v>336</v>
      </c>
      <c r="C30" s="292"/>
      <c r="D30" s="299" t="s">
        <v>384</v>
      </c>
      <c r="E30" s="300"/>
      <c r="F30" s="300"/>
      <c r="G30" s="300"/>
      <c r="H30" s="300"/>
      <c r="I30" s="300"/>
      <c r="J30" s="300"/>
      <c r="K30" s="300"/>
      <c r="L30" s="142">
        <v>19591.91</v>
      </c>
      <c r="M30" s="142">
        <v>0</v>
      </c>
      <c r="N30" s="142">
        <v>8666.7999999999993</v>
      </c>
      <c r="O30" s="142">
        <v>10925.11</v>
      </c>
      <c r="P30" s="142"/>
    </row>
    <row r="31" spans="1:16" ht="9.9" customHeight="1" x14ac:dyDescent="0.3">
      <c r="A31" s="206" t="s">
        <v>395</v>
      </c>
      <c r="B31" s="291" t="s">
        <v>336</v>
      </c>
      <c r="C31" s="292"/>
      <c r="D31" s="292"/>
      <c r="E31" s="299" t="s">
        <v>396</v>
      </c>
      <c r="F31" s="300"/>
      <c r="G31" s="300"/>
      <c r="H31" s="300"/>
      <c r="I31" s="300"/>
      <c r="J31" s="300"/>
      <c r="K31" s="300"/>
      <c r="L31" s="142">
        <v>6329.64</v>
      </c>
      <c r="M31" s="142">
        <v>0</v>
      </c>
      <c r="N31" s="142">
        <v>5289.48</v>
      </c>
      <c r="O31" s="142">
        <v>1040.1600000000001</v>
      </c>
      <c r="P31" s="142"/>
    </row>
    <row r="32" spans="1:16" ht="9.9" customHeight="1" x14ac:dyDescent="0.3">
      <c r="A32" s="206" t="s">
        <v>397</v>
      </c>
      <c r="B32" s="291" t="s">
        <v>336</v>
      </c>
      <c r="C32" s="292"/>
      <c r="D32" s="292"/>
      <c r="E32" s="292"/>
      <c r="F32" s="299" t="s">
        <v>396</v>
      </c>
      <c r="G32" s="300"/>
      <c r="H32" s="300"/>
      <c r="I32" s="300"/>
      <c r="J32" s="300"/>
      <c r="K32" s="300"/>
      <c r="L32" s="142">
        <v>6329.64</v>
      </c>
      <c r="M32" s="142">
        <v>0</v>
      </c>
      <c r="N32" s="142">
        <v>5289.48</v>
      </c>
      <c r="O32" s="142">
        <v>1040.1600000000001</v>
      </c>
      <c r="P32" s="142"/>
    </row>
    <row r="33" spans="1:16" ht="9.9" customHeight="1" x14ac:dyDescent="0.3">
      <c r="A33" s="207" t="s">
        <v>398</v>
      </c>
      <c r="B33" s="291" t="s">
        <v>336</v>
      </c>
      <c r="C33" s="292"/>
      <c r="D33" s="292"/>
      <c r="E33" s="292"/>
      <c r="F33" s="292"/>
      <c r="G33" s="301" t="s">
        <v>399</v>
      </c>
      <c r="H33" s="302"/>
      <c r="I33" s="302"/>
      <c r="J33" s="302"/>
      <c r="K33" s="302"/>
      <c r="L33" s="143">
        <v>5289.48</v>
      </c>
      <c r="M33" s="143">
        <v>0</v>
      </c>
      <c r="N33" s="143">
        <v>5289.48</v>
      </c>
      <c r="O33" s="143">
        <v>0</v>
      </c>
      <c r="P33" s="143"/>
    </row>
    <row r="34" spans="1:16" ht="9.9" customHeight="1" x14ac:dyDescent="0.3">
      <c r="A34" s="207" t="s">
        <v>400</v>
      </c>
      <c r="B34" s="291" t="s">
        <v>336</v>
      </c>
      <c r="C34" s="292"/>
      <c r="D34" s="292"/>
      <c r="E34" s="292"/>
      <c r="F34" s="292"/>
      <c r="G34" s="301" t="s">
        <v>401</v>
      </c>
      <c r="H34" s="302"/>
      <c r="I34" s="302"/>
      <c r="J34" s="302"/>
      <c r="K34" s="302"/>
      <c r="L34" s="143">
        <v>1040.1600000000001</v>
      </c>
      <c r="M34" s="143">
        <v>0</v>
      </c>
      <c r="N34" s="143">
        <v>0</v>
      </c>
      <c r="O34" s="143">
        <v>1040.1600000000001</v>
      </c>
      <c r="P34" s="143"/>
    </row>
    <row r="35" spans="1:16" ht="9.9" customHeight="1" x14ac:dyDescent="0.3">
      <c r="A35" s="30" t="s">
        <v>336</v>
      </c>
      <c r="B35" s="291" t="s">
        <v>336</v>
      </c>
      <c r="C35" s="292"/>
      <c r="D35" s="292"/>
      <c r="E35" s="292"/>
      <c r="F35" s="292"/>
      <c r="G35" s="31" t="s">
        <v>336</v>
      </c>
      <c r="H35" s="32"/>
      <c r="I35" s="32"/>
      <c r="J35" s="32"/>
      <c r="K35" s="32"/>
      <c r="L35" s="144"/>
      <c r="M35" s="144"/>
      <c r="N35" s="144"/>
      <c r="O35" s="144"/>
      <c r="P35" s="144"/>
    </row>
    <row r="36" spans="1:16" ht="9.9" customHeight="1" x14ac:dyDescent="0.3">
      <c r="A36" s="206" t="s">
        <v>404</v>
      </c>
      <c r="B36" s="291" t="s">
        <v>336</v>
      </c>
      <c r="C36" s="292"/>
      <c r="D36" s="292"/>
      <c r="E36" s="299" t="s">
        <v>405</v>
      </c>
      <c r="F36" s="300"/>
      <c r="G36" s="300"/>
      <c r="H36" s="300"/>
      <c r="I36" s="300"/>
      <c r="J36" s="300"/>
      <c r="K36" s="300"/>
      <c r="L36" s="142">
        <v>13262.27</v>
      </c>
      <c r="M36" s="142">
        <v>0</v>
      </c>
      <c r="N36" s="142">
        <v>3377.32</v>
      </c>
      <c r="O36" s="142">
        <v>9884.9500000000007</v>
      </c>
      <c r="P36" s="142"/>
    </row>
    <row r="37" spans="1:16" ht="9.9" customHeight="1" x14ac:dyDescent="0.3">
      <c r="A37" s="206" t="s">
        <v>406</v>
      </c>
      <c r="B37" s="291" t="s">
        <v>336</v>
      </c>
      <c r="C37" s="292"/>
      <c r="D37" s="292"/>
      <c r="E37" s="292"/>
      <c r="F37" s="299" t="s">
        <v>405</v>
      </c>
      <c r="G37" s="300"/>
      <c r="H37" s="300"/>
      <c r="I37" s="300"/>
      <c r="J37" s="300"/>
      <c r="K37" s="300"/>
      <c r="L37" s="142">
        <v>13262.27</v>
      </c>
      <c r="M37" s="142">
        <v>0</v>
      </c>
      <c r="N37" s="142">
        <v>3377.32</v>
      </c>
      <c r="O37" s="142">
        <v>9884.9500000000007</v>
      </c>
      <c r="P37" s="142"/>
    </row>
    <row r="38" spans="1:16" ht="9.9" customHeight="1" x14ac:dyDescent="0.3">
      <c r="A38" s="207" t="s">
        <v>407</v>
      </c>
      <c r="B38" s="291" t="s">
        <v>336</v>
      </c>
      <c r="C38" s="292"/>
      <c r="D38" s="292"/>
      <c r="E38" s="292"/>
      <c r="F38" s="292"/>
      <c r="G38" s="301" t="s">
        <v>408</v>
      </c>
      <c r="H38" s="302"/>
      <c r="I38" s="302"/>
      <c r="J38" s="302"/>
      <c r="K38" s="302"/>
      <c r="L38" s="143">
        <v>13262.27</v>
      </c>
      <c r="M38" s="143">
        <v>0</v>
      </c>
      <c r="N38" s="143">
        <v>3377.32</v>
      </c>
      <c r="O38" s="143">
        <v>9884.9500000000007</v>
      </c>
      <c r="P38" s="143"/>
    </row>
    <row r="39" spans="1:16" ht="9.9" customHeight="1" x14ac:dyDescent="0.3">
      <c r="A39" s="30" t="s">
        <v>336</v>
      </c>
      <c r="B39" s="291" t="s">
        <v>336</v>
      </c>
      <c r="C39" s="292"/>
      <c r="D39" s="292"/>
      <c r="E39" s="292"/>
      <c r="F39" s="292"/>
      <c r="G39" s="31" t="s">
        <v>336</v>
      </c>
      <c r="H39" s="32"/>
      <c r="I39" s="32"/>
      <c r="J39" s="32"/>
      <c r="K39" s="32"/>
      <c r="L39" s="144"/>
      <c r="M39" s="144"/>
      <c r="N39" s="144"/>
      <c r="O39" s="144"/>
      <c r="P39" s="144"/>
    </row>
    <row r="40" spans="1:16" ht="9.9" customHeight="1" x14ac:dyDescent="0.3">
      <c r="A40" s="206" t="s">
        <v>409</v>
      </c>
      <c r="B40" s="202" t="s">
        <v>336</v>
      </c>
      <c r="C40" s="299" t="s">
        <v>410</v>
      </c>
      <c r="D40" s="300"/>
      <c r="E40" s="300"/>
      <c r="F40" s="300"/>
      <c r="G40" s="300"/>
      <c r="H40" s="300"/>
      <c r="I40" s="300"/>
      <c r="J40" s="300"/>
      <c r="K40" s="300"/>
      <c r="L40" s="142">
        <v>13463610.32</v>
      </c>
      <c r="M40" s="142">
        <v>265983.71999999997</v>
      </c>
      <c r="N40" s="142">
        <v>174461.43</v>
      </c>
      <c r="O40" s="142">
        <v>13555132.609999999</v>
      </c>
      <c r="P40" s="142"/>
    </row>
    <row r="41" spans="1:16" ht="9.9" customHeight="1" x14ac:dyDescent="0.3">
      <c r="A41" s="206" t="s">
        <v>411</v>
      </c>
      <c r="B41" s="291" t="s">
        <v>336</v>
      </c>
      <c r="C41" s="292"/>
      <c r="D41" s="299" t="s">
        <v>412</v>
      </c>
      <c r="E41" s="300"/>
      <c r="F41" s="300"/>
      <c r="G41" s="300"/>
      <c r="H41" s="300"/>
      <c r="I41" s="300"/>
      <c r="J41" s="300"/>
      <c r="K41" s="300"/>
      <c r="L41" s="142">
        <v>26984.59</v>
      </c>
      <c r="M41" s="142">
        <v>134.91999999999999</v>
      </c>
      <c r="N41" s="142">
        <v>0</v>
      </c>
      <c r="O41" s="142">
        <v>27119.51</v>
      </c>
      <c r="P41" s="142"/>
    </row>
    <row r="42" spans="1:16" ht="9.9" customHeight="1" x14ac:dyDescent="0.3">
      <c r="A42" s="206" t="s">
        <v>413</v>
      </c>
      <c r="B42" s="291" t="s">
        <v>336</v>
      </c>
      <c r="C42" s="292"/>
      <c r="D42" s="292"/>
      <c r="E42" s="299" t="s">
        <v>414</v>
      </c>
      <c r="F42" s="300"/>
      <c r="G42" s="300"/>
      <c r="H42" s="300"/>
      <c r="I42" s="300"/>
      <c r="J42" s="300"/>
      <c r="K42" s="300"/>
      <c r="L42" s="142">
        <v>26984.59</v>
      </c>
      <c r="M42" s="142">
        <v>134.91999999999999</v>
      </c>
      <c r="N42" s="142">
        <v>0</v>
      </c>
      <c r="O42" s="142">
        <v>27119.51</v>
      </c>
      <c r="P42" s="142"/>
    </row>
    <row r="43" spans="1:16" ht="9.9" customHeight="1" x14ac:dyDescent="0.3">
      <c r="A43" s="206" t="s">
        <v>415</v>
      </c>
      <c r="B43" s="291" t="s">
        <v>336</v>
      </c>
      <c r="C43" s="292"/>
      <c r="D43" s="292"/>
      <c r="E43" s="292"/>
      <c r="F43" s="299" t="s">
        <v>414</v>
      </c>
      <c r="G43" s="300"/>
      <c r="H43" s="300"/>
      <c r="I43" s="300"/>
      <c r="J43" s="300"/>
      <c r="K43" s="300"/>
      <c r="L43" s="142">
        <v>26984.59</v>
      </c>
      <c r="M43" s="142">
        <v>134.91999999999999</v>
      </c>
      <c r="N43" s="142">
        <v>0</v>
      </c>
      <c r="O43" s="142">
        <v>27119.51</v>
      </c>
      <c r="P43" s="142"/>
    </row>
    <row r="44" spans="1:16" ht="9.9" customHeight="1" x14ac:dyDescent="0.3">
      <c r="A44" s="207" t="s">
        <v>416</v>
      </c>
      <c r="B44" s="291" t="s">
        <v>336</v>
      </c>
      <c r="C44" s="292"/>
      <c r="D44" s="292"/>
      <c r="E44" s="292"/>
      <c r="F44" s="292"/>
      <c r="G44" s="301" t="s">
        <v>417</v>
      </c>
      <c r="H44" s="302"/>
      <c r="I44" s="302"/>
      <c r="J44" s="302"/>
      <c r="K44" s="302"/>
      <c r="L44" s="143">
        <v>26984.59</v>
      </c>
      <c r="M44" s="143">
        <v>134.91999999999999</v>
      </c>
      <c r="N44" s="143">
        <v>0</v>
      </c>
      <c r="O44" s="143">
        <v>27119.51</v>
      </c>
      <c r="P44" s="143"/>
    </row>
    <row r="45" spans="1:16" ht="9.9" customHeight="1" x14ac:dyDescent="0.3">
      <c r="A45" s="30" t="s">
        <v>336</v>
      </c>
      <c r="B45" s="291" t="s">
        <v>336</v>
      </c>
      <c r="C45" s="292"/>
      <c r="D45" s="292"/>
      <c r="E45" s="292"/>
      <c r="F45" s="292"/>
      <c r="G45" s="31" t="s">
        <v>336</v>
      </c>
      <c r="H45" s="32"/>
      <c r="I45" s="32"/>
      <c r="J45" s="32"/>
      <c r="K45" s="32"/>
      <c r="L45" s="144"/>
      <c r="M45" s="144"/>
      <c r="N45" s="144"/>
      <c r="O45" s="144"/>
      <c r="P45" s="144"/>
    </row>
    <row r="46" spans="1:16" ht="9.9" customHeight="1" x14ac:dyDescent="0.3">
      <c r="A46" s="206" t="s">
        <v>418</v>
      </c>
      <c r="B46" s="291" t="s">
        <v>336</v>
      </c>
      <c r="C46" s="292"/>
      <c r="D46" s="299" t="s">
        <v>419</v>
      </c>
      <c r="E46" s="300"/>
      <c r="F46" s="300"/>
      <c r="G46" s="300"/>
      <c r="H46" s="300"/>
      <c r="I46" s="300"/>
      <c r="J46" s="300"/>
      <c r="K46" s="300"/>
      <c r="L46" s="142">
        <v>3782071.04</v>
      </c>
      <c r="M46" s="142">
        <v>265848.8</v>
      </c>
      <c r="N46" s="142">
        <v>174461.43</v>
      </c>
      <c r="O46" s="142">
        <v>3873458.41</v>
      </c>
      <c r="P46" s="142"/>
    </row>
    <row r="47" spans="1:16" ht="9.9" customHeight="1" x14ac:dyDescent="0.3">
      <c r="A47" s="206" t="s">
        <v>420</v>
      </c>
      <c r="B47" s="291" t="s">
        <v>336</v>
      </c>
      <c r="C47" s="292"/>
      <c r="D47" s="292"/>
      <c r="E47" s="299" t="s">
        <v>421</v>
      </c>
      <c r="F47" s="300"/>
      <c r="G47" s="300"/>
      <c r="H47" s="300"/>
      <c r="I47" s="300"/>
      <c r="J47" s="300"/>
      <c r="K47" s="300"/>
      <c r="L47" s="142">
        <v>29509889.109999999</v>
      </c>
      <c r="M47" s="142">
        <v>265848.8</v>
      </c>
      <c r="N47" s="142">
        <v>0</v>
      </c>
      <c r="O47" s="142">
        <v>29775737.91</v>
      </c>
      <c r="P47" s="142"/>
    </row>
    <row r="48" spans="1:16" ht="9.9" customHeight="1" x14ac:dyDescent="0.3">
      <c r="A48" s="206" t="s">
        <v>422</v>
      </c>
      <c r="B48" s="291" t="s">
        <v>336</v>
      </c>
      <c r="C48" s="292"/>
      <c r="D48" s="292"/>
      <c r="E48" s="292"/>
      <c r="F48" s="299" t="s">
        <v>421</v>
      </c>
      <c r="G48" s="300"/>
      <c r="H48" s="300"/>
      <c r="I48" s="300"/>
      <c r="J48" s="300"/>
      <c r="K48" s="300"/>
      <c r="L48" s="142">
        <v>29509889.109999999</v>
      </c>
      <c r="M48" s="142">
        <v>265848.8</v>
      </c>
      <c r="N48" s="142">
        <v>0</v>
      </c>
      <c r="O48" s="142">
        <v>29775737.91</v>
      </c>
      <c r="P48" s="142"/>
    </row>
    <row r="49" spans="1:16" ht="9.9" customHeight="1" x14ac:dyDescent="0.3">
      <c r="A49" s="207" t="s">
        <v>423</v>
      </c>
      <c r="B49" s="291" t="s">
        <v>336</v>
      </c>
      <c r="C49" s="292"/>
      <c r="D49" s="292"/>
      <c r="E49" s="292"/>
      <c r="F49" s="292"/>
      <c r="G49" s="301" t="s">
        <v>424</v>
      </c>
      <c r="H49" s="302"/>
      <c r="I49" s="302"/>
      <c r="J49" s="302"/>
      <c r="K49" s="302"/>
      <c r="L49" s="143">
        <v>759111.34</v>
      </c>
      <c r="M49" s="143">
        <v>0</v>
      </c>
      <c r="N49" s="143">
        <v>0</v>
      </c>
      <c r="O49" s="143">
        <v>759111.34</v>
      </c>
      <c r="P49" s="143"/>
    </row>
    <row r="50" spans="1:16" ht="9.9" customHeight="1" x14ac:dyDescent="0.3">
      <c r="A50" s="207" t="s">
        <v>425</v>
      </c>
      <c r="B50" s="291" t="s">
        <v>336</v>
      </c>
      <c r="C50" s="292"/>
      <c r="D50" s="292"/>
      <c r="E50" s="292"/>
      <c r="F50" s="292"/>
      <c r="G50" s="301" t="s">
        <v>426</v>
      </c>
      <c r="H50" s="302"/>
      <c r="I50" s="302"/>
      <c r="J50" s="302"/>
      <c r="K50" s="302"/>
      <c r="L50" s="143">
        <v>350327.15</v>
      </c>
      <c r="M50" s="143">
        <v>0</v>
      </c>
      <c r="N50" s="143">
        <v>0</v>
      </c>
      <c r="O50" s="143">
        <v>350327.15</v>
      </c>
      <c r="P50" s="143"/>
    </row>
    <row r="51" spans="1:16" ht="9.9" customHeight="1" x14ac:dyDescent="0.3">
      <c r="A51" s="207" t="s">
        <v>427</v>
      </c>
      <c r="B51" s="291" t="s">
        <v>336</v>
      </c>
      <c r="C51" s="292"/>
      <c r="D51" s="292"/>
      <c r="E51" s="292"/>
      <c r="F51" s="292"/>
      <c r="G51" s="301" t="s">
        <v>428</v>
      </c>
      <c r="H51" s="302"/>
      <c r="I51" s="302"/>
      <c r="J51" s="302"/>
      <c r="K51" s="302"/>
      <c r="L51" s="143">
        <v>1108963.1499999999</v>
      </c>
      <c r="M51" s="143">
        <v>0</v>
      </c>
      <c r="N51" s="143">
        <v>0</v>
      </c>
      <c r="O51" s="143">
        <v>1108963.1499999999</v>
      </c>
      <c r="P51" s="143"/>
    </row>
    <row r="52" spans="1:16" ht="9.9" customHeight="1" x14ac:dyDescent="0.3">
      <c r="A52" s="207" t="s">
        <v>429</v>
      </c>
      <c r="B52" s="291" t="s">
        <v>336</v>
      </c>
      <c r="C52" s="292"/>
      <c r="D52" s="292"/>
      <c r="E52" s="292"/>
      <c r="F52" s="292"/>
      <c r="G52" s="301" t="s">
        <v>430</v>
      </c>
      <c r="H52" s="302"/>
      <c r="I52" s="302"/>
      <c r="J52" s="302"/>
      <c r="K52" s="302"/>
      <c r="L52" s="143">
        <v>856765.32</v>
      </c>
      <c r="M52" s="143">
        <v>10235.02</v>
      </c>
      <c r="N52" s="143">
        <v>0</v>
      </c>
      <c r="O52" s="143">
        <v>867000.34</v>
      </c>
      <c r="P52" s="143"/>
    </row>
    <row r="53" spans="1:16" ht="9.9" customHeight="1" x14ac:dyDescent="0.3">
      <c r="A53" s="207" t="s">
        <v>431</v>
      </c>
      <c r="B53" s="291" t="s">
        <v>336</v>
      </c>
      <c r="C53" s="292"/>
      <c r="D53" s="292"/>
      <c r="E53" s="292"/>
      <c r="F53" s="292"/>
      <c r="G53" s="301" t="s">
        <v>432</v>
      </c>
      <c r="H53" s="302"/>
      <c r="I53" s="302"/>
      <c r="J53" s="302"/>
      <c r="K53" s="302"/>
      <c r="L53" s="143">
        <v>1266070.58</v>
      </c>
      <c r="M53" s="143">
        <v>0</v>
      </c>
      <c r="N53" s="143">
        <v>0</v>
      </c>
      <c r="O53" s="143">
        <v>1266070.58</v>
      </c>
      <c r="P53" s="143"/>
    </row>
    <row r="54" spans="1:16" ht="9.9" customHeight="1" x14ac:dyDescent="0.3">
      <c r="A54" s="207" t="s">
        <v>433</v>
      </c>
      <c r="B54" s="291" t="s">
        <v>336</v>
      </c>
      <c r="C54" s="292"/>
      <c r="D54" s="292"/>
      <c r="E54" s="292"/>
      <c r="F54" s="292"/>
      <c r="G54" s="301" t="s">
        <v>434</v>
      </c>
      <c r="H54" s="302"/>
      <c r="I54" s="302"/>
      <c r="J54" s="302"/>
      <c r="K54" s="302"/>
      <c r="L54" s="143">
        <v>601566.87</v>
      </c>
      <c r="M54" s="143">
        <v>0</v>
      </c>
      <c r="N54" s="143">
        <v>0</v>
      </c>
      <c r="O54" s="143">
        <v>601566.87</v>
      </c>
      <c r="P54" s="143"/>
    </row>
    <row r="55" spans="1:16" ht="9.9" customHeight="1" x14ac:dyDescent="0.3">
      <c r="A55" s="207" t="s">
        <v>435</v>
      </c>
      <c r="B55" s="291" t="s">
        <v>336</v>
      </c>
      <c r="C55" s="292"/>
      <c r="D55" s="292"/>
      <c r="E55" s="292"/>
      <c r="F55" s="292"/>
      <c r="G55" s="301" t="s">
        <v>436</v>
      </c>
      <c r="H55" s="302"/>
      <c r="I55" s="302"/>
      <c r="J55" s="302"/>
      <c r="K55" s="302"/>
      <c r="L55" s="143">
        <v>1867251.87</v>
      </c>
      <c r="M55" s="143">
        <v>4980</v>
      </c>
      <c r="N55" s="143">
        <v>0</v>
      </c>
      <c r="O55" s="143">
        <v>1872231.87</v>
      </c>
      <c r="P55" s="143"/>
    </row>
    <row r="56" spans="1:16" ht="9.9" customHeight="1" x14ac:dyDescent="0.3">
      <c r="A56" s="207" t="s">
        <v>437</v>
      </c>
      <c r="B56" s="291" t="s">
        <v>336</v>
      </c>
      <c r="C56" s="292"/>
      <c r="D56" s="292"/>
      <c r="E56" s="292"/>
      <c r="F56" s="292"/>
      <c r="G56" s="301" t="s">
        <v>438</v>
      </c>
      <c r="H56" s="302"/>
      <c r="I56" s="302"/>
      <c r="J56" s="302"/>
      <c r="K56" s="302"/>
      <c r="L56" s="143">
        <v>76973.740000000005</v>
      </c>
      <c r="M56" s="143">
        <v>0</v>
      </c>
      <c r="N56" s="143">
        <v>0</v>
      </c>
      <c r="O56" s="143">
        <v>76973.740000000005</v>
      </c>
      <c r="P56" s="143"/>
    </row>
    <row r="57" spans="1:16" ht="9.9" customHeight="1" x14ac:dyDescent="0.3">
      <c r="A57" s="207" t="s">
        <v>439</v>
      </c>
      <c r="B57" s="291" t="s">
        <v>336</v>
      </c>
      <c r="C57" s="292"/>
      <c r="D57" s="292"/>
      <c r="E57" s="292"/>
      <c r="F57" s="292"/>
      <c r="G57" s="301" t="s">
        <v>440</v>
      </c>
      <c r="H57" s="302"/>
      <c r="I57" s="302"/>
      <c r="J57" s="302"/>
      <c r="K57" s="302"/>
      <c r="L57" s="143">
        <v>48104.38</v>
      </c>
      <c r="M57" s="143">
        <v>0</v>
      </c>
      <c r="N57" s="143">
        <v>0</v>
      </c>
      <c r="O57" s="143">
        <v>48104.38</v>
      </c>
      <c r="P57" s="143"/>
    </row>
    <row r="58" spans="1:16" ht="9.9" customHeight="1" x14ac:dyDescent="0.3">
      <c r="A58" s="207" t="s">
        <v>441</v>
      </c>
      <c r="B58" s="291" t="s">
        <v>336</v>
      </c>
      <c r="C58" s="292"/>
      <c r="D58" s="292"/>
      <c r="E58" s="292"/>
      <c r="F58" s="292"/>
      <c r="G58" s="301" t="s">
        <v>442</v>
      </c>
      <c r="H58" s="302"/>
      <c r="I58" s="302"/>
      <c r="J58" s="302"/>
      <c r="K58" s="302"/>
      <c r="L58" s="143">
        <v>555431.16</v>
      </c>
      <c r="M58" s="143">
        <v>0</v>
      </c>
      <c r="N58" s="143">
        <v>0</v>
      </c>
      <c r="O58" s="143">
        <v>555431.16</v>
      </c>
      <c r="P58" s="143"/>
    </row>
    <row r="59" spans="1:16" ht="9.9" customHeight="1" x14ac:dyDescent="0.3">
      <c r="A59" s="207" t="s">
        <v>443</v>
      </c>
      <c r="B59" s="291" t="s">
        <v>336</v>
      </c>
      <c r="C59" s="292"/>
      <c r="D59" s="292"/>
      <c r="E59" s="292"/>
      <c r="F59" s="292"/>
      <c r="G59" s="301" t="s">
        <v>444</v>
      </c>
      <c r="H59" s="302"/>
      <c r="I59" s="302"/>
      <c r="J59" s="302"/>
      <c r="K59" s="302"/>
      <c r="L59" s="143">
        <v>120178.97</v>
      </c>
      <c r="M59" s="143">
        <v>0</v>
      </c>
      <c r="N59" s="143">
        <v>0</v>
      </c>
      <c r="O59" s="143">
        <v>120178.97</v>
      </c>
      <c r="P59" s="143"/>
    </row>
    <row r="60" spans="1:16" ht="9.9" customHeight="1" x14ac:dyDescent="0.3">
      <c r="A60" s="207" t="s">
        <v>445</v>
      </c>
      <c r="B60" s="291" t="s">
        <v>336</v>
      </c>
      <c r="C60" s="292"/>
      <c r="D60" s="292"/>
      <c r="E60" s="292"/>
      <c r="F60" s="292"/>
      <c r="G60" s="301" t="s">
        <v>446</v>
      </c>
      <c r="H60" s="302"/>
      <c r="I60" s="302"/>
      <c r="J60" s="302"/>
      <c r="K60" s="302"/>
      <c r="L60" s="143">
        <v>31828.44</v>
      </c>
      <c r="M60" s="143">
        <v>0</v>
      </c>
      <c r="N60" s="143">
        <v>0</v>
      </c>
      <c r="O60" s="143">
        <v>31828.44</v>
      </c>
      <c r="P60" s="143"/>
    </row>
    <row r="61" spans="1:16" ht="9.9" customHeight="1" x14ac:dyDescent="0.3">
      <c r="A61" s="207" t="s">
        <v>447</v>
      </c>
      <c r="B61" s="291" t="s">
        <v>336</v>
      </c>
      <c r="C61" s="292"/>
      <c r="D61" s="292"/>
      <c r="E61" s="292"/>
      <c r="F61" s="292"/>
      <c r="G61" s="301" t="s">
        <v>448</v>
      </c>
      <c r="H61" s="302"/>
      <c r="I61" s="302"/>
      <c r="J61" s="302"/>
      <c r="K61" s="302"/>
      <c r="L61" s="143">
        <v>525406.35</v>
      </c>
      <c r="M61" s="143">
        <v>0</v>
      </c>
      <c r="N61" s="143">
        <v>0</v>
      </c>
      <c r="O61" s="143">
        <v>525406.35</v>
      </c>
      <c r="P61" s="143"/>
    </row>
    <row r="62" spans="1:16" ht="9.9" customHeight="1" x14ac:dyDescent="0.3">
      <c r="A62" s="207" t="s">
        <v>449</v>
      </c>
      <c r="B62" s="291" t="s">
        <v>336</v>
      </c>
      <c r="C62" s="292"/>
      <c r="D62" s="292"/>
      <c r="E62" s="292"/>
      <c r="F62" s="292"/>
      <c r="G62" s="301" t="s">
        <v>450</v>
      </c>
      <c r="H62" s="302"/>
      <c r="I62" s="302"/>
      <c r="J62" s="302"/>
      <c r="K62" s="302"/>
      <c r="L62" s="143">
        <v>9021.5</v>
      </c>
      <c r="M62" s="143">
        <v>0</v>
      </c>
      <c r="N62" s="143">
        <v>0</v>
      </c>
      <c r="O62" s="143">
        <v>9021.5</v>
      </c>
      <c r="P62" s="143"/>
    </row>
    <row r="63" spans="1:16" ht="9.9" customHeight="1" x14ac:dyDescent="0.3">
      <c r="A63" s="207" t="s">
        <v>451</v>
      </c>
      <c r="B63" s="291" t="s">
        <v>336</v>
      </c>
      <c r="C63" s="292"/>
      <c r="D63" s="292"/>
      <c r="E63" s="292"/>
      <c r="F63" s="292"/>
      <c r="G63" s="301" t="s">
        <v>452</v>
      </c>
      <c r="H63" s="302"/>
      <c r="I63" s="302"/>
      <c r="J63" s="302"/>
      <c r="K63" s="302"/>
      <c r="L63" s="143">
        <v>2345610.4500000002</v>
      </c>
      <c r="M63" s="143">
        <v>0</v>
      </c>
      <c r="N63" s="143">
        <v>0</v>
      </c>
      <c r="O63" s="143">
        <v>2345610.4500000002</v>
      </c>
      <c r="P63" s="143"/>
    </row>
    <row r="64" spans="1:16" ht="9.9" customHeight="1" x14ac:dyDescent="0.3">
      <c r="A64" s="207" t="s">
        <v>453</v>
      </c>
      <c r="B64" s="291" t="s">
        <v>336</v>
      </c>
      <c r="C64" s="292"/>
      <c r="D64" s="292"/>
      <c r="E64" s="292"/>
      <c r="F64" s="292"/>
      <c r="G64" s="301" t="s">
        <v>454</v>
      </c>
      <c r="H64" s="302"/>
      <c r="I64" s="302"/>
      <c r="J64" s="302"/>
      <c r="K64" s="302"/>
      <c r="L64" s="143">
        <v>5212125.3499999996</v>
      </c>
      <c r="M64" s="143">
        <v>0</v>
      </c>
      <c r="N64" s="143">
        <v>0</v>
      </c>
      <c r="O64" s="143">
        <v>5212125.3499999996</v>
      </c>
      <c r="P64" s="143"/>
    </row>
    <row r="65" spans="1:16" ht="9.9" customHeight="1" x14ac:dyDescent="0.3">
      <c r="A65" s="207" t="s">
        <v>455</v>
      </c>
      <c r="B65" s="291" t="s">
        <v>336</v>
      </c>
      <c r="C65" s="292"/>
      <c r="D65" s="292"/>
      <c r="E65" s="292"/>
      <c r="F65" s="292"/>
      <c r="G65" s="301" t="s">
        <v>456</v>
      </c>
      <c r="H65" s="302"/>
      <c r="I65" s="302"/>
      <c r="J65" s="302"/>
      <c r="K65" s="302"/>
      <c r="L65" s="143">
        <v>1212299.67</v>
      </c>
      <c r="M65" s="143">
        <v>0</v>
      </c>
      <c r="N65" s="143">
        <v>0</v>
      </c>
      <c r="O65" s="143">
        <v>1212299.67</v>
      </c>
      <c r="P65" s="143"/>
    </row>
    <row r="66" spans="1:16" ht="9.9" customHeight="1" x14ac:dyDescent="0.3">
      <c r="A66" s="207" t="s">
        <v>457</v>
      </c>
      <c r="B66" s="291" t="s">
        <v>336</v>
      </c>
      <c r="C66" s="292"/>
      <c r="D66" s="292"/>
      <c r="E66" s="292"/>
      <c r="F66" s="292"/>
      <c r="G66" s="301" t="s">
        <v>458</v>
      </c>
      <c r="H66" s="302"/>
      <c r="I66" s="302"/>
      <c r="J66" s="302"/>
      <c r="K66" s="302"/>
      <c r="L66" s="143">
        <v>5297950.66</v>
      </c>
      <c r="M66" s="143">
        <v>0</v>
      </c>
      <c r="N66" s="143">
        <v>0</v>
      </c>
      <c r="O66" s="143">
        <v>5297950.66</v>
      </c>
      <c r="P66" s="143"/>
    </row>
    <row r="67" spans="1:16" ht="9.9" customHeight="1" x14ac:dyDescent="0.3">
      <c r="A67" s="207" t="s">
        <v>459</v>
      </c>
      <c r="B67" s="291" t="s">
        <v>336</v>
      </c>
      <c r="C67" s="292"/>
      <c r="D67" s="292"/>
      <c r="E67" s="292"/>
      <c r="F67" s="292"/>
      <c r="G67" s="301" t="s">
        <v>460</v>
      </c>
      <c r="H67" s="302"/>
      <c r="I67" s="302"/>
      <c r="J67" s="302"/>
      <c r="K67" s="302"/>
      <c r="L67" s="143">
        <v>263138.71999999997</v>
      </c>
      <c r="M67" s="143">
        <v>0</v>
      </c>
      <c r="N67" s="143">
        <v>0</v>
      </c>
      <c r="O67" s="143">
        <v>263138.71999999997</v>
      </c>
      <c r="P67" s="143"/>
    </row>
    <row r="68" spans="1:16" ht="18.899999999999999" customHeight="1" x14ac:dyDescent="0.3">
      <c r="A68" s="207" t="s">
        <v>461</v>
      </c>
      <c r="B68" s="291" t="s">
        <v>336</v>
      </c>
      <c r="C68" s="292"/>
      <c r="D68" s="292"/>
      <c r="E68" s="292"/>
      <c r="F68" s="292"/>
      <c r="G68" s="301" t="s">
        <v>462</v>
      </c>
      <c r="H68" s="302"/>
      <c r="I68" s="302"/>
      <c r="J68" s="302"/>
      <c r="K68" s="302"/>
      <c r="L68" s="145">
        <v>2180421.4</v>
      </c>
      <c r="M68" s="145">
        <v>97128.15</v>
      </c>
      <c r="N68" s="145">
        <v>0</v>
      </c>
      <c r="O68" s="145">
        <v>2277549.5499999998</v>
      </c>
      <c r="P68" s="145"/>
    </row>
    <row r="69" spans="1:16" ht="9.9" customHeight="1" x14ac:dyDescent="0.3">
      <c r="A69" s="207" t="s">
        <v>463</v>
      </c>
      <c r="B69" s="307" t="s">
        <v>336</v>
      </c>
      <c r="C69" s="308"/>
      <c r="D69" s="308"/>
      <c r="E69" s="308"/>
      <c r="F69" s="308"/>
      <c r="G69" s="309" t="s">
        <v>464</v>
      </c>
      <c r="H69" s="310"/>
      <c r="I69" s="310"/>
      <c r="J69" s="310"/>
      <c r="K69" s="310"/>
      <c r="L69" s="277">
        <v>3832172.58</v>
      </c>
      <c r="M69" s="277">
        <v>0</v>
      </c>
      <c r="N69" s="277">
        <v>0</v>
      </c>
      <c r="O69" s="277">
        <v>3832172.58</v>
      </c>
      <c r="P69" s="277"/>
    </row>
    <row r="70" spans="1:16" ht="9.9" customHeight="1" x14ac:dyDescent="0.3">
      <c r="A70" s="207" t="s">
        <v>465</v>
      </c>
      <c r="B70" s="291" t="s">
        <v>336</v>
      </c>
      <c r="C70" s="292"/>
      <c r="D70" s="292"/>
      <c r="E70" s="292"/>
      <c r="F70" s="292"/>
      <c r="G70" s="301" t="s">
        <v>466</v>
      </c>
      <c r="H70" s="302"/>
      <c r="I70" s="302"/>
      <c r="J70" s="302"/>
      <c r="K70" s="302"/>
      <c r="L70" s="143">
        <v>174389.91</v>
      </c>
      <c r="M70" s="143">
        <v>0</v>
      </c>
      <c r="N70" s="143">
        <v>0</v>
      </c>
      <c r="O70" s="143">
        <v>174389.91</v>
      </c>
      <c r="P70" s="143"/>
    </row>
    <row r="71" spans="1:16" ht="9.9" customHeight="1" x14ac:dyDescent="0.3">
      <c r="A71" s="207" t="s">
        <v>467</v>
      </c>
      <c r="B71" s="291" t="s">
        <v>336</v>
      </c>
      <c r="C71" s="292"/>
      <c r="D71" s="292"/>
      <c r="E71" s="292"/>
      <c r="F71" s="292"/>
      <c r="G71" s="301" t="s">
        <v>468</v>
      </c>
      <c r="H71" s="302"/>
      <c r="I71" s="302"/>
      <c r="J71" s="302"/>
      <c r="K71" s="302"/>
      <c r="L71" s="143">
        <v>175563.74</v>
      </c>
      <c r="M71" s="143">
        <v>0</v>
      </c>
      <c r="N71" s="143">
        <v>0</v>
      </c>
      <c r="O71" s="143">
        <v>175563.74</v>
      </c>
      <c r="P71" s="143"/>
    </row>
    <row r="72" spans="1:16" ht="9.9" customHeight="1" x14ac:dyDescent="0.3">
      <c r="A72" s="207" t="s">
        <v>469</v>
      </c>
      <c r="B72" s="291" t="s">
        <v>336</v>
      </c>
      <c r="C72" s="292"/>
      <c r="D72" s="292"/>
      <c r="E72" s="292"/>
      <c r="F72" s="292"/>
      <c r="G72" s="301" t="s">
        <v>470</v>
      </c>
      <c r="H72" s="302"/>
      <c r="I72" s="302"/>
      <c r="J72" s="302"/>
      <c r="K72" s="302"/>
      <c r="L72" s="143">
        <v>69645.5</v>
      </c>
      <c r="M72" s="143">
        <v>0</v>
      </c>
      <c r="N72" s="143">
        <v>0</v>
      </c>
      <c r="O72" s="143">
        <v>69645.5</v>
      </c>
      <c r="P72" s="143"/>
    </row>
    <row r="73" spans="1:16" ht="9.9" customHeight="1" x14ac:dyDescent="0.3">
      <c r="A73" s="207" t="s">
        <v>471</v>
      </c>
      <c r="B73" s="291" t="s">
        <v>336</v>
      </c>
      <c r="C73" s="292"/>
      <c r="D73" s="292"/>
      <c r="E73" s="292"/>
      <c r="F73" s="292"/>
      <c r="G73" s="301" t="s">
        <v>472</v>
      </c>
      <c r="H73" s="302"/>
      <c r="I73" s="302"/>
      <c r="J73" s="302"/>
      <c r="K73" s="302"/>
      <c r="L73" s="143">
        <v>275040.94</v>
      </c>
      <c r="M73" s="143">
        <v>88035</v>
      </c>
      <c r="N73" s="143">
        <v>0</v>
      </c>
      <c r="O73" s="143">
        <v>363075.94</v>
      </c>
      <c r="P73" s="143"/>
    </row>
    <row r="74" spans="1:16" ht="9.9" customHeight="1" x14ac:dyDescent="0.3">
      <c r="A74" s="207" t="s">
        <v>473</v>
      </c>
      <c r="B74" s="291" t="s">
        <v>336</v>
      </c>
      <c r="C74" s="292"/>
      <c r="D74" s="292"/>
      <c r="E74" s="292"/>
      <c r="F74" s="292"/>
      <c r="G74" s="301" t="s">
        <v>474</v>
      </c>
      <c r="H74" s="302"/>
      <c r="I74" s="302"/>
      <c r="J74" s="302"/>
      <c r="K74" s="302"/>
      <c r="L74" s="143">
        <v>294529.37</v>
      </c>
      <c r="M74" s="143">
        <v>65470.63</v>
      </c>
      <c r="N74" s="143">
        <v>0</v>
      </c>
      <c r="O74" s="143">
        <v>360000</v>
      </c>
      <c r="P74" s="143"/>
    </row>
    <row r="75" spans="1:16" ht="9.9" customHeight="1" x14ac:dyDescent="0.3">
      <c r="A75" s="30" t="s">
        <v>336</v>
      </c>
      <c r="B75" s="291" t="s">
        <v>336</v>
      </c>
      <c r="C75" s="292"/>
      <c r="D75" s="292"/>
      <c r="E75" s="292"/>
      <c r="F75" s="292"/>
      <c r="G75" s="31" t="s">
        <v>336</v>
      </c>
      <c r="H75" s="32"/>
      <c r="I75" s="32"/>
      <c r="J75" s="32"/>
      <c r="K75" s="32"/>
      <c r="L75" s="144"/>
      <c r="M75" s="144"/>
      <c r="N75" s="144"/>
      <c r="O75" s="144"/>
      <c r="P75" s="144"/>
    </row>
    <row r="76" spans="1:16" ht="9.9" customHeight="1" x14ac:dyDescent="0.3">
      <c r="A76" s="206" t="s">
        <v>475</v>
      </c>
      <c r="B76" s="291" t="s">
        <v>336</v>
      </c>
      <c r="C76" s="292"/>
      <c r="D76" s="292"/>
      <c r="E76" s="299" t="s">
        <v>476</v>
      </c>
      <c r="F76" s="300"/>
      <c r="G76" s="300"/>
      <c r="H76" s="300"/>
      <c r="I76" s="300"/>
      <c r="J76" s="300"/>
      <c r="K76" s="300"/>
      <c r="L76" s="142">
        <v>-25818719.940000001</v>
      </c>
      <c r="M76" s="142">
        <v>0</v>
      </c>
      <c r="N76" s="142">
        <v>172161.17</v>
      </c>
      <c r="O76" s="142">
        <v>-25990881.109999999</v>
      </c>
      <c r="P76" s="142"/>
    </row>
    <row r="77" spans="1:16" ht="9.9" customHeight="1" x14ac:dyDescent="0.3">
      <c r="A77" s="206" t="s">
        <v>477</v>
      </c>
      <c r="B77" s="291" t="s">
        <v>336</v>
      </c>
      <c r="C77" s="292"/>
      <c r="D77" s="292"/>
      <c r="E77" s="292"/>
      <c r="F77" s="299" t="s">
        <v>476</v>
      </c>
      <c r="G77" s="300"/>
      <c r="H77" s="300"/>
      <c r="I77" s="300"/>
      <c r="J77" s="300"/>
      <c r="K77" s="300"/>
      <c r="L77" s="142">
        <v>-25818719.940000001</v>
      </c>
      <c r="M77" s="142">
        <v>0</v>
      </c>
      <c r="N77" s="142">
        <v>172161.17</v>
      </c>
      <c r="O77" s="142">
        <v>-25990881.109999999</v>
      </c>
      <c r="P77" s="142"/>
    </row>
    <row r="78" spans="1:16" ht="9.9" customHeight="1" x14ac:dyDescent="0.3">
      <c r="A78" s="207" t="s">
        <v>478</v>
      </c>
      <c r="B78" s="291" t="s">
        <v>336</v>
      </c>
      <c r="C78" s="292"/>
      <c r="D78" s="292"/>
      <c r="E78" s="292"/>
      <c r="F78" s="292"/>
      <c r="G78" s="301" t="s">
        <v>479</v>
      </c>
      <c r="H78" s="302"/>
      <c r="I78" s="302"/>
      <c r="J78" s="302"/>
      <c r="K78" s="302"/>
      <c r="L78" s="143">
        <v>-1108963.1499999999</v>
      </c>
      <c r="M78" s="143">
        <v>0</v>
      </c>
      <c r="N78" s="143">
        <v>0</v>
      </c>
      <c r="O78" s="143">
        <v>-1108963.1499999999</v>
      </c>
      <c r="P78" s="143"/>
    </row>
    <row r="79" spans="1:16" ht="9.9" customHeight="1" x14ac:dyDescent="0.3">
      <c r="A79" s="207" t="s">
        <v>480</v>
      </c>
      <c r="B79" s="291" t="s">
        <v>336</v>
      </c>
      <c r="C79" s="292"/>
      <c r="D79" s="292"/>
      <c r="E79" s="292"/>
      <c r="F79" s="292"/>
      <c r="G79" s="301" t="s">
        <v>481</v>
      </c>
      <c r="H79" s="302"/>
      <c r="I79" s="302"/>
      <c r="J79" s="302"/>
      <c r="K79" s="302"/>
      <c r="L79" s="143">
        <v>-818646.66</v>
      </c>
      <c r="M79" s="143">
        <v>0</v>
      </c>
      <c r="N79" s="143">
        <v>14395.56</v>
      </c>
      <c r="O79" s="143">
        <v>-833042.22</v>
      </c>
      <c r="P79" s="143"/>
    </row>
    <row r="80" spans="1:16" ht="9.9" customHeight="1" x14ac:dyDescent="0.3">
      <c r="A80" s="207" t="s">
        <v>482</v>
      </c>
      <c r="B80" s="291" t="s">
        <v>336</v>
      </c>
      <c r="C80" s="292"/>
      <c r="D80" s="292"/>
      <c r="E80" s="292"/>
      <c r="F80" s="292"/>
      <c r="G80" s="301" t="s">
        <v>483</v>
      </c>
      <c r="H80" s="302"/>
      <c r="I80" s="302"/>
      <c r="J80" s="302"/>
      <c r="K80" s="302"/>
      <c r="L80" s="143">
        <v>-753770.36</v>
      </c>
      <c r="M80" s="143">
        <v>0</v>
      </c>
      <c r="N80" s="143">
        <v>3007.48</v>
      </c>
      <c r="O80" s="143">
        <v>-756777.84</v>
      </c>
      <c r="P80" s="143"/>
    </row>
    <row r="81" spans="1:16" ht="9.9" customHeight="1" x14ac:dyDescent="0.3">
      <c r="A81" s="207" t="s">
        <v>484</v>
      </c>
      <c r="B81" s="291" t="s">
        <v>336</v>
      </c>
      <c r="C81" s="292"/>
      <c r="D81" s="292"/>
      <c r="E81" s="292"/>
      <c r="F81" s="292"/>
      <c r="G81" s="301" t="s">
        <v>485</v>
      </c>
      <c r="H81" s="302"/>
      <c r="I81" s="302"/>
      <c r="J81" s="302"/>
      <c r="K81" s="302"/>
      <c r="L81" s="143">
        <v>-757798.15</v>
      </c>
      <c r="M81" s="143">
        <v>0</v>
      </c>
      <c r="N81" s="143">
        <v>60.13</v>
      </c>
      <c r="O81" s="143">
        <v>-757858.28</v>
      </c>
      <c r="P81" s="143"/>
    </row>
    <row r="82" spans="1:16" ht="9.9" customHeight="1" x14ac:dyDescent="0.3">
      <c r="A82" s="207" t="s">
        <v>486</v>
      </c>
      <c r="B82" s="291" t="s">
        <v>336</v>
      </c>
      <c r="C82" s="292"/>
      <c r="D82" s="292"/>
      <c r="E82" s="292"/>
      <c r="F82" s="292"/>
      <c r="G82" s="301" t="s">
        <v>487</v>
      </c>
      <c r="H82" s="302"/>
      <c r="I82" s="302"/>
      <c r="J82" s="302"/>
      <c r="K82" s="302"/>
      <c r="L82" s="143">
        <v>-1867251.87</v>
      </c>
      <c r="M82" s="143">
        <v>0</v>
      </c>
      <c r="N82" s="143">
        <v>0</v>
      </c>
      <c r="O82" s="143">
        <v>-1867251.87</v>
      </c>
      <c r="P82" s="143"/>
    </row>
    <row r="83" spans="1:16" ht="9.9" customHeight="1" x14ac:dyDescent="0.3">
      <c r="A83" s="207" t="s">
        <v>488</v>
      </c>
      <c r="B83" s="291" t="s">
        <v>336</v>
      </c>
      <c r="C83" s="292"/>
      <c r="D83" s="292"/>
      <c r="E83" s="292"/>
      <c r="F83" s="292"/>
      <c r="G83" s="301" t="s">
        <v>489</v>
      </c>
      <c r="H83" s="302"/>
      <c r="I83" s="302"/>
      <c r="J83" s="302"/>
      <c r="K83" s="302"/>
      <c r="L83" s="143">
        <v>-48445.88</v>
      </c>
      <c r="M83" s="143">
        <v>0</v>
      </c>
      <c r="N83" s="143">
        <v>653.75</v>
      </c>
      <c r="O83" s="143">
        <v>-49099.63</v>
      </c>
      <c r="P83" s="143"/>
    </row>
    <row r="84" spans="1:16" ht="9.9" customHeight="1" x14ac:dyDescent="0.3">
      <c r="A84" s="207" t="s">
        <v>490</v>
      </c>
      <c r="B84" s="291" t="s">
        <v>336</v>
      </c>
      <c r="C84" s="292"/>
      <c r="D84" s="292"/>
      <c r="E84" s="292"/>
      <c r="F84" s="292"/>
      <c r="G84" s="301" t="s">
        <v>491</v>
      </c>
      <c r="H84" s="302"/>
      <c r="I84" s="302"/>
      <c r="J84" s="302"/>
      <c r="K84" s="302"/>
      <c r="L84" s="143">
        <v>-349620.54</v>
      </c>
      <c r="M84" s="143">
        <v>0</v>
      </c>
      <c r="N84" s="143">
        <v>50.94</v>
      </c>
      <c r="O84" s="143">
        <v>-349671.48</v>
      </c>
      <c r="P84" s="143"/>
    </row>
    <row r="85" spans="1:16" ht="9.9" customHeight="1" x14ac:dyDescent="0.3">
      <c r="A85" s="207" t="s">
        <v>492</v>
      </c>
      <c r="B85" s="291" t="s">
        <v>336</v>
      </c>
      <c r="C85" s="292"/>
      <c r="D85" s="292"/>
      <c r="E85" s="292"/>
      <c r="F85" s="292"/>
      <c r="G85" s="301" t="s">
        <v>493</v>
      </c>
      <c r="H85" s="302"/>
      <c r="I85" s="302"/>
      <c r="J85" s="302"/>
      <c r="K85" s="302"/>
      <c r="L85" s="143">
        <v>-47940.14</v>
      </c>
      <c r="M85" s="143">
        <v>0</v>
      </c>
      <c r="N85" s="143">
        <v>17.5</v>
      </c>
      <c r="O85" s="143">
        <v>-47957.64</v>
      </c>
      <c r="P85" s="143"/>
    </row>
    <row r="86" spans="1:16" ht="9.9" customHeight="1" x14ac:dyDescent="0.3">
      <c r="A86" s="207" t="s">
        <v>494</v>
      </c>
      <c r="B86" s="291" t="s">
        <v>336</v>
      </c>
      <c r="C86" s="292"/>
      <c r="D86" s="292"/>
      <c r="E86" s="292"/>
      <c r="F86" s="292"/>
      <c r="G86" s="301" t="s">
        <v>495</v>
      </c>
      <c r="H86" s="302"/>
      <c r="I86" s="302"/>
      <c r="J86" s="302"/>
      <c r="K86" s="302"/>
      <c r="L86" s="143">
        <v>-601566.87</v>
      </c>
      <c r="M86" s="143">
        <v>0</v>
      </c>
      <c r="N86" s="143">
        <v>0</v>
      </c>
      <c r="O86" s="143">
        <v>-601566.87</v>
      </c>
      <c r="P86" s="143"/>
    </row>
    <row r="87" spans="1:16" ht="9.9" customHeight="1" x14ac:dyDescent="0.3">
      <c r="A87" s="207" t="s">
        <v>496</v>
      </c>
      <c r="B87" s="291" t="s">
        <v>336</v>
      </c>
      <c r="C87" s="292"/>
      <c r="D87" s="292"/>
      <c r="E87" s="292"/>
      <c r="F87" s="292"/>
      <c r="G87" s="301" t="s">
        <v>497</v>
      </c>
      <c r="H87" s="302"/>
      <c r="I87" s="302"/>
      <c r="J87" s="302"/>
      <c r="K87" s="302"/>
      <c r="L87" s="143">
        <v>-530744.81999999995</v>
      </c>
      <c r="M87" s="143">
        <v>0</v>
      </c>
      <c r="N87" s="143">
        <v>466.65</v>
      </c>
      <c r="O87" s="143">
        <v>-531211.47</v>
      </c>
      <c r="P87" s="143"/>
    </row>
    <row r="88" spans="1:16" ht="9.9" customHeight="1" x14ac:dyDescent="0.3">
      <c r="A88" s="207" t="s">
        <v>498</v>
      </c>
      <c r="B88" s="291" t="s">
        <v>336</v>
      </c>
      <c r="C88" s="292"/>
      <c r="D88" s="292"/>
      <c r="E88" s="292"/>
      <c r="F88" s="292"/>
      <c r="G88" s="301" t="s">
        <v>499</v>
      </c>
      <c r="H88" s="302"/>
      <c r="I88" s="302"/>
      <c r="J88" s="302"/>
      <c r="K88" s="302"/>
      <c r="L88" s="143">
        <v>-120178.97</v>
      </c>
      <c r="M88" s="143">
        <v>0</v>
      </c>
      <c r="N88" s="143">
        <v>0</v>
      </c>
      <c r="O88" s="143">
        <v>-120178.97</v>
      </c>
      <c r="P88" s="143"/>
    </row>
    <row r="89" spans="1:16" ht="9.9" customHeight="1" x14ac:dyDescent="0.3">
      <c r="A89" s="207" t="s">
        <v>500</v>
      </c>
      <c r="B89" s="291" t="s">
        <v>336</v>
      </c>
      <c r="C89" s="292"/>
      <c r="D89" s="292"/>
      <c r="E89" s="292"/>
      <c r="F89" s="292"/>
      <c r="G89" s="301" t="s">
        <v>501</v>
      </c>
      <c r="H89" s="302"/>
      <c r="I89" s="302"/>
      <c r="J89" s="302"/>
      <c r="K89" s="302"/>
      <c r="L89" s="143">
        <v>-31828.44</v>
      </c>
      <c r="M89" s="143">
        <v>0</v>
      </c>
      <c r="N89" s="143">
        <v>0</v>
      </c>
      <c r="O89" s="143">
        <v>-31828.44</v>
      </c>
      <c r="P89" s="143"/>
    </row>
    <row r="90" spans="1:16" ht="9.9" customHeight="1" x14ac:dyDescent="0.3">
      <c r="A90" s="207" t="s">
        <v>502</v>
      </c>
      <c r="B90" s="291" t="s">
        <v>336</v>
      </c>
      <c r="C90" s="292"/>
      <c r="D90" s="292"/>
      <c r="E90" s="292"/>
      <c r="F90" s="292"/>
      <c r="G90" s="301" t="s">
        <v>503</v>
      </c>
      <c r="H90" s="302"/>
      <c r="I90" s="302"/>
      <c r="J90" s="302"/>
      <c r="K90" s="302"/>
      <c r="L90" s="143">
        <v>-525406.35</v>
      </c>
      <c r="M90" s="143">
        <v>0</v>
      </c>
      <c r="N90" s="143">
        <v>0</v>
      </c>
      <c r="O90" s="143">
        <v>-525406.35</v>
      </c>
      <c r="P90" s="143"/>
    </row>
    <row r="91" spans="1:16" ht="9.9" customHeight="1" x14ac:dyDescent="0.3">
      <c r="A91" s="207" t="s">
        <v>504</v>
      </c>
      <c r="B91" s="291" t="s">
        <v>336</v>
      </c>
      <c r="C91" s="292"/>
      <c r="D91" s="292"/>
      <c r="E91" s="292"/>
      <c r="F91" s="292"/>
      <c r="G91" s="301" t="s">
        <v>505</v>
      </c>
      <c r="H91" s="302"/>
      <c r="I91" s="302"/>
      <c r="J91" s="302"/>
      <c r="K91" s="302"/>
      <c r="L91" s="143">
        <v>-9021.5</v>
      </c>
      <c r="M91" s="143">
        <v>0</v>
      </c>
      <c r="N91" s="143">
        <v>0</v>
      </c>
      <c r="O91" s="143">
        <v>-9021.5</v>
      </c>
      <c r="P91" s="143"/>
    </row>
    <row r="92" spans="1:16" ht="9.9" customHeight="1" x14ac:dyDescent="0.3">
      <c r="A92" s="207" t="s">
        <v>506</v>
      </c>
      <c r="B92" s="291" t="s">
        <v>336</v>
      </c>
      <c r="C92" s="292"/>
      <c r="D92" s="292"/>
      <c r="E92" s="292"/>
      <c r="F92" s="292"/>
      <c r="G92" s="301" t="s">
        <v>507</v>
      </c>
      <c r="H92" s="302"/>
      <c r="I92" s="302"/>
      <c r="J92" s="302"/>
      <c r="K92" s="302"/>
      <c r="L92" s="143">
        <v>-2262267.2200000002</v>
      </c>
      <c r="M92" s="143">
        <v>0</v>
      </c>
      <c r="N92" s="143">
        <v>17185.310000000001</v>
      </c>
      <c r="O92" s="143">
        <v>-2279452.5299999998</v>
      </c>
      <c r="P92" s="143"/>
    </row>
    <row r="93" spans="1:16" ht="9.9" customHeight="1" x14ac:dyDescent="0.3">
      <c r="A93" s="207" t="s">
        <v>508</v>
      </c>
      <c r="B93" s="291" t="s">
        <v>336</v>
      </c>
      <c r="C93" s="292"/>
      <c r="D93" s="292"/>
      <c r="E93" s="292"/>
      <c r="F93" s="292"/>
      <c r="G93" s="301" t="s">
        <v>509</v>
      </c>
      <c r="H93" s="302"/>
      <c r="I93" s="302"/>
      <c r="J93" s="302"/>
      <c r="K93" s="302"/>
      <c r="L93" s="143">
        <v>-4850880.3</v>
      </c>
      <c r="M93" s="143">
        <v>0</v>
      </c>
      <c r="N93" s="143">
        <v>28884.73</v>
      </c>
      <c r="O93" s="143">
        <v>-4879765.03</v>
      </c>
      <c r="P93" s="143"/>
    </row>
    <row r="94" spans="1:16" ht="9.9" customHeight="1" x14ac:dyDescent="0.3">
      <c r="A94" s="207" t="s">
        <v>510</v>
      </c>
      <c r="B94" s="291" t="s">
        <v>336</v>
      </c>
      <c r="C94" s="292"/>
      <c r="D94" s="292"/>
      <c r="E94" s="292"/>
      <c r="F94" s="292"/>
      <c r="G94" s="301" t="s">
        <v>511</v>
      </c>
      <c r="H94" s="302"/>
      <c r="I94" s="302"/>
      <c r="J94" s="302"/>
      <c r="K94" s="302"/>
      <c r="L94" s="143">
        <v>-1167405.46</v>
      </c>
      <c r="M94" s="143">
        <v>0</v>
      </c>
      <c r="N94" s="143">
        <v>1637.05</v>
      </c>
      <c r="O94" s="143">
        <v>-1169042.51</v>
      </c>
      <c r="P94" s="143"/>
    </row>
    <row r="95" spans="1:16" ht="9.9" customHeight="1" x14ac:dyDescent="0.3">
      <c r="A95" s="207" t="s">
        <v>512</v>
      </c>
      <c r="B95" s="291" t="s">
        <v>336</v>
      </c>
      <c r="C95" s="292"/>
      <c r="D95" s="292"/>
      <c r="E95" s="292"/>
      <c r="F95" s="292"/>
      <c r="G95" s="301" t="s">
        <v>513</v>
      </c>
      <c r="H95" s="302"/>
      <c r="I95" s="302"/>
      <c r="J95" s="302"/>
      <c r="K95" s="302"/>
      <c r="L95" s="143">
        <v>-5285720.05</v>
      </c>
      <c r="M95" s="143">
        <v>0</v>
      </c>
      <c r="N95" s="143">
        <v>570.23</v>
      </c>
      <c r="O95" s="143">
        <v>-5286290.28</v>
      </c>
      <c r="P95" s="143"/>
    </row>
    <row r="96" spans="1:16" ht="9.9" customHeight="1" x14ac:dyDescent="0.3">
      <c r="A96" s="207" t="s">
        <v>514</v>
      </c>
      <c r="B96" s="291" t="s">
        <v>336</v>
      </c>
      <c r="C96" s="292"/>
      <c r="D96" s="292"/>
      <c r="E96" s="292"/>
      <c r="F96" s="292"/>
      <c r="G96" s="301" t="s">
        <v>515</v>
      </c>
      <c r="H96" s="302"/>
      <c r="I96" s="302"/>
      <c r="J96" s="302"/>
      <c r="K96" s="302"/>
      <c r="L96" s="143">
        <v>-177159.73</v>
      </c>
      <c r="M96" s="143">
        <v>0</v>
      </c>
      <c r="N96" s="143">
        <v>4469.75</v>
      </c>
      <c r="O96" s="143">
        <v>-181629.48</v>
      </c>
      <c r="P96" s="143"/>
    </row>
    <row r="97" spans="1:16" ht="18.899999999999999" customHeight="1" x14ac:dyDescent="0.3">
      <c r="A97" s="207" t="s">
        <v>516</v>
      </c>
      <c r="B97" s="291" t="s">
        <v>336</v>
      </c>
      <c r="C97" s="292"/>
      <c r="D97" s="292"/>
      <c r="E97" s="292"/>
      <c r="F97" s="292"/>
      <c r="G97" s="301" t="s">
        <v>517</v>
      </c>
      <c r="H97" s="302"/>
      <c r="I97" s="302"/>
      <c r="J97" s="302"/>
      <c r="K97" s="302"/>
      <c r="L97" s="143">
        <v>-451266.49</v>
      </c>
      <c r="M97" s="143">
        <v>0</v>
      </c>
      <c r="N97" s="143">
        <v>96316.49</v>
      </c>
      <c r="O97" s="143">
        <v>-547582.98</v>
      </c>
      <c r="P97" s="143"/>
    </row>
    <row r="98" spans="1:16" ht="9.9" customHeight="1" x14ac:dyDescent="0.3">
      <c r="A98" s="207" t="s">
        <v>518</v>
      </c>
      <c r="B98" s="291" t="s">
        <v>336</v>
      </c>
      <c r="C98" s="292"/>
      <c r="D98" s="292"/>
      <c r="E98" s="292"/>
      <c r="F98" s="292"/>
      <c r="G98" s="301" t="s">
        <v>519</v>
      </c>
      <c r="H98" s="302"/>
      <c r="I98" s="302"/>
      <c r="J98" s="302"/>
      <c r="K98" s="302"/>
      <c r="L98" s="143">
        <v>-3832172.58</v>
      </c>
      <c r="M98" s="143">
        <v>0</v>
      </c>
      <c r="N98" s="143">
        <v>0</v>
      </c>
      <c r="O98" s="143">
        <v>-3832172.58</v>
      </c>
      <c r="P98" s="143"/>
    </row>
    <row r="99" spans="1:16" ht="9.9" customHeight="1" x14ac:dyDescent="0.3">
      <c r="A99" s="207" t="s">
        <v>520</v>
      </c>
      <c r="B99" s="291" t="s">
        <v>336</v>
      </c>
      <c r="C99" s="292"/>
      <c r="D99" s="292"/>
      <c r="E99" s="292"/>
      <c r="F99" s="292"/>
      <c r="G99" s="301" t="s">
        <v>521</v>
      </c>
      <c r="H99" s="302"/>
      <c r="I99" s="302"/>
      <c r="J99" s="302"/>
      <c r="K99" s="302"/>
      <c r="L99" s="143">
        <v>-173122.05</v>
      </c>
      <c r="M99" s="143">
        <v>0</v>
      </c>
      <c r="N99" s="143">
        <v>347.82</v>
      </c>
      <c r="O99" s="143">
        <v>-173469.87</v>
      </c>
      <c r="P99" s="143"/>
    </row>
    <row r="100" spans="1:16" ht="9.9" customHeight="1" x14ac:dyDescent="0.3">
      <c r="A100" s="207" t="s">
        <v>522</v>
      </c>
      <c r="B100" s="291" t="s">
        <v>336</v>
      </c>
      <c r="C100" s="292"/>
      <c r="D100" s="292"/>
      <c r="E100" s="292"/>
      <c r="F100" s="292"/>
      <c r="G100" s="301" t="s">
        <v>523</v>
      </c>
      <c r="H100" s="302"/>
      <c r="I100" s="302"/>
      <c r="J100" s="302"/>
      <c r="K100" s="302"/>
      <c r="L100" s="143">
        <v>-36555.74</v>
      </c>
      <c r="M100" s="143">
        <v>0</v>
      </c>
      <c r="N100" s="143">
        <v>2982.18</v>
      </c>
      <c r="O100" s="143">
        <v>-39537.919999999998</v>
      </c>
      <c r="P100" s="143"/>
    </row>
    <row r="101" spans="1:16" ht="9.9" customHeight="1" x14ac:dyDescent="0.3">
      <c r="A101" s="207" t="s">
        <v>524</v>
      </c>
      <c r="B101" s="291" t="s">
        <v>336</v>
      </c>
      <c r="C101" s="292"/>
      <c r="D101" s="292"/>
      <c r="E101" s="292"/>
      <c r="F101" s="292"/>
      <c r="G101" s="301" t="s">
        <v>525</v>
      </c>
      <c r="H101" s="302"/>
      <c r="I101" s="302"/>
      <c r="J101" s="302"/>
      <c r="K101" s="302"/>
      <c r="L101" s="143">
        <v>-10986.62</v>
      </c>
      <c r="M101" s="143">
        <v>0</v>
      </c>
      <c r="N101" s="143">
        <v>1115.5999999999999</v>
      </c>
      <c r="O101" s="143">
        <v>-12102.22</v>
      </c>
      <c r="P101" s="143"/>
    </row>
    <row r="102" spans="1:16" ht="9.9" customHeight="1" x14ac:dyDescent="0.3">
      <c r="A102" s="30" t="s">
        <v>336</v>
      </c>
      <c r="B102" s="291" t="s">
        <v>336</v>
      </c>
      <c r="C102" s="292"/>
      <c r="D102" s="292"/>
      <c r="E102" s="292"/>
      <c r="F102" s="292"/>
      <c r="G102" s="31" t="s">
        <v>336</v>
      </c>
      <c r="H102" s="32"/>
      <c r="I102" s="32"/>
      <c r="J102" s="32"/>
      <c r="K102" s="32"/>
      <c r="L102" s="144"/>
      <c r="M102" s="144"/>
      <c r="N102" s="144"/>
      <c r="O102" s="144"/>
      <c r="P102" s="144"/>
    </row>
    <row r="103" spans="1:16" ht="9.9" customHeight="1" x14ac:dyDescent="0.3">
      <c r="A103" s="206" t="s">
        <v>526</v>
      </c>
      <c r="B103" s="291" t="s">
        <v>336</v>
      </c>
      <c r="C103" s="292"/>
      <c r="D103" s="292"/>
      <c r="E103" s="299" t="s">
        <v>527</v>
      </c>
      <c r="F103" s="300"/>
      <c r="G103" s="300"/>
      <c r="H103" s="300"/>
      <c r="I103" s="300"/>
      <c r="J103" s="300"/>
      <c r="K103" s="300"/>
      <c r="L103" s="142">
        <v>9303.8700000000008</v>
      </c>
      <c r="M103" s="142">
        <v>0</v>
      </c>
      <c r="N103" s="142">
        <v>400.26</v>
      </c>
      <c r="O103" s="142">
        <v>8903.61</v>
      </c>
      <c r="P103" s="142"/>
    </row>
    <row r="104" spans="1:16" ht="9.9" customHeight="1" x14ac:dyDescent="0.3">
      <c r="A104" s="206" t="s">
        <v>528</v>
      </c>
      <c r="B104" s="291" t="s">
        <v>336</v>
      </c>
      <c r="C104" s="292"/>
      <c r="D104" s="292"/>
      <c r="E104" s="292"/>
      <c r="F104" s="299" t="s">
        <v>527</v>
      </c>
      <c r="G104" s="300"/>
      <c r="H104" s="300"/>
      <c r="I104" s="300"/>
      <c r="J104" s="300"/>
      <c r="K104" s="300"/>
      <c r="L104" s="142">
        <v>539838.66</v>
      </c>
      <c r="M104" s="142">
        <v>0</v>
      </c>
      <c r="N104" s="142">
        <v>0</v>
      </c>
      <c r="O104" s="142">
        <v>539838.66</v>
      </c>
      <c r="P104" s="142"/>
    </row>
    <row r="105" spans="1:16" ht="9.9" customHeight="1" x14ac:dyDescent="0.3">
      <c r="A105" s="207" t="s">
        <v>529</v>
      </c>
      <c r="B105" s="291" t="s">
        <v>336</v>
      </c>
      <c r="C105" s="292"/>
      <c r="D105" s="292"/>
      <c r="E105" s="292"/>
      <c r="F105" s="292"/>
      <c r="G105" s="301" t="s">
        <v>530</v>
      </c>
      <c r="H105" s="302"/>
      <c r="I105" s="302"/>
      <c r="J105" s="302"/>
      <c r="K105" s="302"/>
      <c r="L105" s="143">
        <v>416520.66</v>
      </c>
      <c r="M105" s="143">
        <v>0</v>
      </c>
      <c r="N105" s="143">
        <v>0</v>
      </c>
      <c r="O105" s="143">
        <v>416520.66</v>
      </c>
      <c r="P105" s="143"/>
    </row>
    <row r="106" spans="1:16" ht="9.9" customHeight="1" x14ac:dyDescent="0.3">
      <c r="A106" s="207" t="s">
        <v>531</v>
      </c>
      <c r="B106" s="291" t="s">
        <v>336</v>
      </c>
      <c r="C106" s="292"/>
      <c r="D106" s="292"/>
      <c r="E106" s="292"/>
      <c r="F106" s="292"/>
      <c r="G106" s="301" t="s">
        <v>532</v>
      </c>
      <c r="H106" s="302"/>
      <c r="I106" s="302"/>
      <c r="J106" s="302"/>
      <c r="K106" s="302"/>
      <c r="L106" s="143">
        <v>113798</v>
      </c>
      <c r="M106" s="143">
        <v>0</v>
      </c>
      <c r="N106" s="143">
        <v>0</v>
      </c>
      <c r="O106" s="143">
        <v>113798</v>
      </c>
      <c r="P106" s="143"/>
    </row>
    <row r="107" spans="1:16" ht="9.9" customHeight="1" x14ac:dyDescent="0.3">
      <c r="A107" s="207" t="s">
        <v>533</v>
      </c>
      <c r="B107" s="291" t="s">
        <v>336</v>
      </c>
      <c r="C107" s="292"/>
      <c r="D107" s="292"/>
      <c r="E107" s="292"/>
      <c r="F107" s="292"/>
      <c r="G107" s="301" t="s">
        <v>534</v>
      </c>
      <c r="H107" s="302"/>
      <c r="I107" s="302"/>
      <c r="J107" s="302"/>
      <c r="K107" s="302"/>
      <c r="L107" s="143">
        <v>9520</v>
      </c>
      <c r="M107" s="143">
        <v>0</v>
      </c>
      <c r="N107" s="143">
        <v>0</v>
      </c>
      <c r="O107" s="143">
        <v>9520</v>
      </c>
      <c r="P107" s="143"/>
    </row>
    <row r="108" spans="1:16" ht="9.9" customHeight="1" x14ac:dyDescent="0.3">
      <c r="A108" s="30" t="s">
        <v>336</v>
      </c>
      <c r="B108" s="291" t="s">
        <v>336</v>
      </c>
      <c r="C108" s="292"/>
      <c r="D108" s="292"/>
      <c r="E108" s="292"/>
      <c r="F108" s="292"/>
      <c r="G108" s="31" t="s">
        <v>336</v>
      </c>
      <c r="H108" s="32"/>
      <c r="I108" s="32"/>
      <c r="J108" s="32"/>
      <c r="K108" s="32"/>
      <c r="L108" s="144"/>
      <c r="M108" s="144"/>
      <c r="N108" s="144"/>
      <c r="O108" s="144"/>
      <c r="P108" s="144"/>
    </row>
    <row r="109" spans="1:16" ht="9.9" customHeight="1" x14ac:dyDescent="0.3">
      <c r="A109" s="206" t="s">
        <v>535</v>
      </c>
      <c r="B109" s="291" t="s">
        <v>336</v>
      </c>
      <c r="C109" s="292"/>
      <c r="D109" s="292"/>
      <c r="E109" s="292"/>
      <c r="F109" s="299" t="s">
        <v>536</v>
      </c>
      <c r="G109" s="300"/>
      <c r="H109" s="300"/>
      <c r="I109" s="300"/>
      <c r="J109" s="300"/>
      <c r="K109" s="300"/>
      <c r="L109" s="142">
        <v>-530534.79</v>
      </c>
      <c r="M109" s="142">
        <v>0</v>
      </c>
      <c r="N109" s="142">
        <v>400.26</v>
      </c>
      <c r="O109" s="142">
        <v>-530935.05000000005</v>
      </c>
      <c r="P109" s="142"/>
    </row>
    <row r="110" spans="1:16" ht="9.9" customHeight="1" x14ac:dyDescent="0.3">
      <c r="A110" s="207" t="s">
        <v>537</v>
      </c>
      <c r="B110" s="291" t="s">
        <v>336</v>
      </c>
      <c r="C110" s="292"/>
      <c r="D110" s="292"/>
      <c r="E110" s="292"/>
      <c r="F110" s="292"/>
      <c r="G110" s="301" t="s">
        <v>538</v>
      </c>
      <c r="H110" s="302"/>
      <c r="I110" s="302"/>
      <c r="J110" s="302"/>
      <c r="K110" s="302"/>
      <c r="L110" s="143">
        <v>-407216.79</v>
      </c>
      <c r="M110" s="143">
        <v>0</v>
      </c>
      <c r="N110" s="143">
        <v>400.26</v>
      </c>
      <c r="O110" s="143">
        <v>-407617.05</v>
      </c>
      <c r="P110" s="143"/>
    </row>
    <row r="111" spans="1:16" ht="9.9" customHeight="1" x14ac:dyDescent="0.3">
      <c r="A111" s="207" t="s">
        <v>539</v>
      </c>
      <c r="B111" s="291" t="s">
        <v>336</v>
      </c>
      <c r="C111" s="292"/>
      <c r="D111" s="292"/>
      <c r="E111" s="292"/>
      <c r="F111" s="292"/>
      <c r="G111" s="301" t="s">
        <v>540</v>
      </c>
      <c r="H111" s="302"/>
      <c r="I111" s="302"/>
      <c r="J111" s="302"/>
      <c r="K111" s="302"/>
      <c r="L111" s="143">
        <v>-9520</v>
      </c>
      <c r="M111" s="143">
        <v>0</v>
      </c>
      <c r="N111" s="143">
        <v>0</v>
      </c>
      <c r="O111" s="143">
        <v>-9520</v>
      </c>
      <c r="P111" s="143"/>
    </row>
    <row r="112" spans="1:16" ht="9.9" customHeight="1" x14ac:dyDescent="0.3">
      <c r="A112" s="207" t="s">
        <v>541</v>
      </c>
      <c r="B112" s="291" t="s">
        <v>336</v>
      </c>
      <c r="C112" s="292"/>
      <c r="D112" s="292"/>
      <c r="E112" s="292"/>
      <c r="F112" s="292"/>
      <c r="G112" s="301" t="s">
        <v>542</v>
      </c>
      <c r="H112" s="302"/>
      <c r="I112" s="302"/>
      <c r="J112" s="302"/>
      <c r="K112" s="302"/>
      <c r="L112" s="143">
        <v>-113798</v>
      </c>
      <c r="M112" s="143">
        <v>0</v>
      </c>
      <c r="N112" s="143">
        <v>0</v>
      </c>
      <c r="O112" s="143">
        <v>-113798</v>
      </c>
      <c r="P112" s="143"/>
    </row>
    <row r="113" spans="1:16" ht="9.9" customHeight="1" x14ac:dyDescent="0.3">
      <c r="A113" s="30" t="s">
        <v>336</v>
      </c>
      <c r="B113" s="291" t="s">
        <v>336</v>
      </c>
      <c r="C113" s="292"/>
      <c r="D113" s="292"/>
      <c r="E113" s="292"/>
      <c r="F113" s="292"/>
      <c r="G113" s="31" t="s">
        <v>336</v>
      </c>
      <c r="H113" s="32"/>
      <c r="I113" s="32"/>
      <c r="J113" s="32"/>
      <c r="K113" s="32"/>
      <c r="L113" s="144"/>
      <c r="M113" s="144"/>
      <c r="N113" s="144"/>
      <c r="O113" s="144"/>
      <c r="P113" s="144"/>
    </row>
    <row r="114" spans="1:16" ht="9.9" customHeight="1" x14ac:dyDescent="0.3">
      <c r="A114" s="206" t="s">
        <v>543</v>
      </c>
      <c r="B114" s="291" t="s">
        <v>336</v>
      </c>
      <c r="C114" s="292"/>
      <c r="D114" s="292"/>
      <c r="E114" s="299" t="s">
        <v>544</v>
      </c>
      <c r="F114" s="300"/>
      <c r="G114" s="300"/>
      <c r="H114" s="300"/>
      <c r="I114" s="300"/>
      <c r="J114" s="300"/>
      <c r="K114" s="300"/>
      <c r="L114" s="142">
        <v>81598</v>
      </c>
      <c r="M114" s="142">
        <v>0</v>
      </c>
      <c r="N114" s="142">
        <v>1900</v>
      </c>
      <c r="O114" s="142">
        <v>79698</v>
      </c>
      <c r="P114" s="142"/>
    </row>
    <row r="115" spans="1:16" ht="9.9" customHeight="1" x14ac:dyDescent="0.3">
      <c r="A115" s="206" t="s">
        <v>545</v>
      </c>
      <c r="B115" s="291" t="s">
        <v>336</v>
      </c>
      <c r="C115" s="292"/>
      <c r="D115" s="292"/>
      <c r="E115" s="292"/>
      <c r="F115" s="299" t="s">
        <v>544</v>
      </c>
      <c r="G115" s="300"/>
      <c r="H115" s="300"/>
      <c r="I115" s="300"/>
      <c r="J115" s="300"/>
      <c r="K115" s="300"/>
      <c r="L115" s="142">
        <v>81598</v>
      </c>
      <c r="M115" s="142">
        <v>0</v>
      </c>
      <c r="N115" s="142">
        <v>1900</v>
      </c>
      <c r="O115" s="142">
        <v>79698</v>
      </c>
      <c r="P115" s="142"/>
    </row>
    <row r="116" spans="1:16" ht="9.9" customHeight="1" x14ac:dyDescent="0.3">
      <c r="A116" s="207" t="s">
        <v>546</v>
      </c>
      <c r="B116" s="291" t="s">
        <v>336</v>
      </c>
      <c r="C116" s="292"/>
      <c r="D116" s="292"/>
      <c r="E116" s="292"/>
      <c r="F116" s="292"/>
      <c r="G116" s="301" t="s">
        <v>547</v>
      </c>
      <c r="H116" s="302"/>
      <c r="I116" s="302"/>
      <c r="J116" s="302"/>
      <c r="K116" s="302"/>
      <c r="L116" s="143">
        <v>81598</v>
      </c>
      <c r="M116" s="143">
        <v>0</v>
      </c>
      <c r="N116" s="143">
        <v>1900</v>
      </c>
      <c r="O116" s="143">
        <v>79698</v>
      </c>
      <c r="P116" s="143"/>
    </row>
    <row r="117" spans="1:16" ht="9.9" customHeight="1" x14ac:dyDescent="0.3">
      <c r="A117" s="30" t="s">
        <v>336</v>
      </c>
      <c r="B117" s="291" t="s">
        <v>336</v>
      </c>
      <c r="C117" s="292"/>
      <c r="D117" s="292"/>
      <c r="E117" s="292"/>
      <c r="F117" s="292"/>
      <c r="G117" s="31" t="s">
        <v>336</v>
      </c>
      <c r="H117" s="32"/>
      <c r="I117" s="32"/>
      <c r="J117" s="32"/>
      <c r="K117" s="32"/>
      <c r="L117" s="144"/>
      <c r="M117" s="144"/>
      <c r="N117" s="144"/>
      <c r="O117" s="144"/>
      <c r="P117" s="144"/>
    </row>
    <row r="118" spans="1:16" ht="9.9" customHeight="1" x14ac:dyDescent="0.3">
      <c r="A118" s="206" t="s">
        <v>548</v>
      </c>
      <c r="B118" s="291" t="s">
        <v>336</v>
      </c>
      <c r="C118" s="292"/>
      <c r="D118" s="299" t="s">
        <v>549</v>
      </c>
      <c r="E118" s="300"/>
      <c r="F118" s="300"/>
      <c r="G118" s="300"/>
      <c r="H118" s="300"/>
      <c r="I118" s="300"/>
      <c r="J118" s="300"/>
      <c r="K118" s="300"/>
      <c r="L118" s="142">
        <v>9654554.6899999995</v>
      </c>
      <c r="M118" s="142">
        <v>0</v>
      </c>
      <c r="N118" s="142">
        <v>0</v>
      </c>
      <c r="O118" s="142">
        <v>9654554.6899999995</v>
      </c>
      <c r="P118" s="142"/>
    </row>
    <row r="119" spans="1:16" ht="9.9" customHeight="1" x14ac:dyDescent="0.3">
      <c r="A119" s="206" t="s">
        <v>550</v>
      </c>
      <c r="B119" s="291" t="s">
        <v>336</v>
      </c>
      <c r="C119" s="292"/>
      <c r="D119" s="292"/>
      <c r="E119" s="299" t="s">
        <v>549</v>
      </c>
      <c r="F119" s="300"/>
      <c r="G119" s="300"/>
      <c r="H119" s="300"/>
      <c r="I119" s="300"/>
      <c r="J119" s="300"/>
      <c r="K119" s="300"/>
      <c r="L119" s="142">
        <v>9654554.6899999995</v>
      </c>
      <c r="M119" s="142">
        <v>0</v>
      </c>
      <c r="N119" s="142">
        <v>0</v>
      </c>
      <c r="O119" s="142">
        <v>9654554.6899999995</v>
      </c>
      <c r="P119" s="142"/>
    </row>
    <row r="120" spans="1:16" ht="9.9" customHeight="1" x14ac:dyDescent="0.3">
      <c r="A120" s="206" t="s">
        <v>551</v>
      </c>
      <c r="B120" s="291" t="s">
        <v>336</v>
      </c>
      <c r="C120" s="292"/>
      <c r="D120" s="292"/>
      <c r="E120" s="292"/>
      <c r="F120" s="299" t="s">
        <v>552</v>
      </c>
      <c r="G120" s="300"/>
      <c r="H120" s="300"/>
      <c r="I120" s="300"/>
      <c r="J120" s="300"/>
      <c r="K120" s="300"/>
      <c r="L120" s="142">
        <v>9654554.6899999995</v>
      </c>
      <c r="M120" s="142">
        <v>0</v>
      </c>
      <c r="N120" s="142">
        <v>0</v>
      </c>
      <c r="O120" s="142">
        <v>9654554.6899999995</v>
      </c>
      <c r="P120" s="142"/>
    </row>
    <row r="121" spans="1:16" ht="9.9" customHeight="1" x14ac:dyDescent="0.3">
      <c r="A121" s="207" t="s">
        <v>553</v>
      </c>
      <c r="B121" s="291" t="s">
        <v>336</v>
      </c>
      <c r="C121" s="292"/>
      <c r="D121" s="292"/>
      <c r="E121" s="292"/>
      <c r="F121" s="292"/>
      <c r="G121" s="301" t="s">
        <v>432</v>
      </c>
      <c r="H121" s="302"/>
      <c r="I121" s="302"/>
      <c r="J121" s="302"/>
      <c r="K121" s="302"/>
      <c r="L121" s="143">
        <v>29585</v>
      </c>
      <c r="M121" s="143">
        <v>0</v>
      </c>
      <c r="N121" s="143">
        <v>0</v>
      </c>
      <c r="O121" s="143">
        <v>29585</v>
      </c>
      <c r="P121" s="143"/>
    </row>
    <row r="122" spans="1:16" ht="9.9" customHeight="1" x14ac:dyDescent="0.3">
      <c r="A122" s="207" t="s">
        <v>554</v>
      </c>
      <c r="B122" s="291" t="s">
        <v>336</v>
      </c>
      <c r="C122" s="292"/>
      <c r="D122" s="292"/>
      <c r="E122" s="292"/>
      <c r="F122" s="292"/>
      <c r="G122" s="301" t="s">
        <v>555</v>
      </c>
      <c r="H122" s="302"/>
      <c r="I122" s="302"/>
      <c r="J122" s="302"/>
      <c r="K122" s="302"/>
      <c r="L122" s="143">
        <v>1267564.69</v>
      </c>
      <c r="M122" s="143">
        <v>0</v>
      </c>
      <c r="N122" s="143">
        <v>0</v>
      </c>
      <c r="O122" s="143">
        <v>1267564.69</v>
      </c>
      <c r="P122" s="143"/>
    </row>
    <row r="123" spans="1:16" ht="9.9" customHeight="1" x14ac:dyDescent="0.3">
      <c r="A123" s="207" t="s">
        <v>556</v>
      </c>
      <c r="B123" s="291" t="s">
        <v>336</v>
      </c>
      <c r="C123" s="292"/>
      <c r="D123" s="292"/>
      <c r="E123" s="292"/>
      <c r="F123" s="292"/>
      <c r="G123" s="301" t="s">
        <v>557</v>
      </c>
      <c r="H123" s="302"/>
      <c r="I123" s="302"/>
      <c r="J123" s="302"/>
      <c r="K123" s="302"/>
      <c r="L123" s="143">
        <v>35000</v>
      </c>
      <c r="M123" s="143">
        <v>0</v>
      </c>
      <c r="N123" s="143">
        <v>0</v>
      </c>
      <c r="O123" s="143">
        <v>35000</v>
      </c>
      <c r="P123" s="143"/>
    </row>
    <row r="124" spans="1:16" ht="9.9" customHeight="1" x14ac:dyDescent="0.3">
      <c r="A124" s="207" t="s">
        <v>558</v>
      </c>
      <c r="B124" s="291" t="s">
        <v>336</v>
      </c>
      <c r="C124" s="292"/>
      <c r="D124" s="292"/>
      <c r="E124" s="292"/>
      <c r="F124" s="292"/>
      <c r="G124" s="301" t="s">
        <v>559</v>
      </c>
      <c r="H124" s="302"/>
      <c r="I124" s="302"/>
      <c r="J124" s="302"/>
      <c r="K124" s="302"/>
      <c r="L124" s="143">
        <v>150000</v>
      </c>
      <c r="M124" s="143">
        <v>0</v>
      </c>
      <c r="N124" s="143">
        <v>0</v>
      </c>
      <c r="O124" s="143">
        <v>150000</v>
      </c>
      <c r="P124" s="143"/>
    </row>
    <row r="125" spans="1:16" ht="9.9" customHeight="1" x14ac:dyDescent="0.3">
      <c r="A125" s="207" t="s">
        <v>560</v>
      </c>
      <c r="B125" s="291" t="s">
        <v>336</v>
      </c>
      <c r="C125" s="292"/>
      <c r="D125" s="292"/>
      <c r="E125" s="292"/>
      <c r="F125" s="292"/>
      <c r="G125" s="301" t="s">
        <v>561</v>
      </c>
      <c r="H125" s="302"/>
      <c r="I125" s="302"/>
      <c r="J125" s="302"/>
      <c r="K125" s="302"/>
      <c r="L125" s="143">
        <v>8172405</v>
      </c>
      <c r="M125" s="143">
        <v>0</v>
      </c>
      <c r="N125" s="143">
        <v>0</v>
      </c>
      <c r="O125" s="143">
        <v>8172405</v>
      </c>
      <c r="P125" s="143"/>
    </row>
    <row r="126" spans="1:16" ht="9.9" customHeight="1" x14ac:dyDescent="0.3">
      <c r="A126" s="30" t="s">
        <v>336</v>
      </c>
      <c r="B126" s="291" t="s">
        <v>336</v>
      </c>
      <c r="C126" s="292"/>
      <c r="D126" s="292"/>
      <c r="E126" s="292"/>
      <c r="F126" s="292"/>
      <c r="G126" s="31" t="s">
        <v>336</v>
      </c>
      <c r="H126" s="32"/>
      <c r="I126" s="32"/>
      <c r="J126" s="32"/>
      <c r="K126" s="32"/>
      <c r="L126" s="144"/>
      <c r="M126" s="144"/>
      <c r="N126" s="144"/>
      <c r="O126" s="144"/>
      <c r="P126" s="144"/>
    </row>
    <row r="127" spans="1:16" ht="9.9" customHeight="1" x14ac:dyDescent="0.3">
      <c r="A127" s="206" t="s">
        <v>562</v>
      </c>
      <c r="B127" s="299" t="s">
        <v>563</v>
      </c>
      <c r="C127" s="300"/>
      <c r="D127" s="300"/>
      <c r="E127" s="300"/>
      <c r="F127" s="300"/>
      <c r="G127" s="300"/>
      <c r="H127" s="300"/>
      <c r="I127" s="300"/>
      <c r="J127" s="300"/>
      <c r="K127" s="300"/>
      <c r="L127" s="142">
        <v>23696679.440000001</v>
      </c>
      <c r="M127" s="142">
        <v>2445750.98</v>
      </c>
      <c r="N127" s="142">
        <v>2190721.44</v>
      </c>
      <c r="O127" s="142">
        <v>23441649.899999999</v>
      </c>
      <c r="P127" s="142"/>
    </row>
    <row r="128" spans="1:16" ht="9.9" customHeight="1" x14ac:dyDescent="0.3">
      <c r="A128" s="206" t="s">
        <v>564</v>
      </c>
      <c r="B128" s="202" t="s">
        <v>336</v>
      </c>
      <c r="C128" s="299" t="s">
        <v>565</v>
      </c>
      <c r="D128" s="300"/>
      <c r="E128" s="300"/>
      <c r="F128" s="300"/>
      <c r="G128" s="300"/>
      <c r="H128" s="300"/>
      <c r="I128" s="300"/>
      <c r="J128" s="300"/>
      <c r="K128" s="300"/>
      <c r="L128" s="142">
        <v>10158904.16</v>
      </c>
      <c r="M128" s="142">
        <v>2383632.7200000002</v>
      </c>
      <c r="N128" s="142">
        <v>2036710.07</v>
      </c>
      <c r="O128" s="142">
        <v>9811981.5099999998</v>
      </c>
      <c r="P128" s="142"/>
    </row>
    <row r="129" spans="1:16" ht="9.9" customHeight="1" x14ac:dyDescent="0.3">
      <c r="A129" s="206" t="s">
        <v>566</v>
      </c>
      <c r="B129" s="291" t="s">
        <v>336</v>
      </c>
      <c r="C129" s="292"/>
      <c r="D129" s="299" t="s">
        <v>567</v>
      </c>
      <c r="E129" s="300"/>
      <c r="F129" s="300"/>
      <c r="G129" s="300"/>
      <c r="H129" s="300"/>
      <c r="I129" s="300"/>
      <c r="J129" s="300"/>
      <c r="K129" s="300"/>
      <c r="L129" s="142">
        <v>960723.22</v>
      </c>
      <c r="M129" s="142">
        <v>1450901.23</v>
      </c>
      <c r="N129" s="142">
        <v>1435588.29</v>
      </c>
      <c r="O129" s="142">
        <v>945410.28</v>
      </c>
      <c r="P129" s="142"/>
    </row>
    <row r="130" spans="1:16" ht="9.9" customHeight="1" x14ac:dyDescent="0.3">
      <c r="A130" s="206" t="s">
        <v>568</v>
      </c>
      <c r="B130" s="291" t="s">
        <v>336</v>
      </c>
      <c r="C130" s="292"/>
      <c r="D130" s="292"/>
      <c r="E130" s="299" t="s">
        <v>569</v>
      </c>
      <c r="F130" s="300"/>
      <c r="G130" s="300"/>
      <c r="H130" s="300"/>
      <c r="I130" s="300"/>
      <c r="J130" s="300"/>
      <c r="K130" s="300"/>
      <c r="L130" s="142">
        <v>527869.43000000005</v>
      </c>
      <c r="M130" s="142">
        <v>777377.82</v>
      </c>
      <c r="N130" s="142">
        <v>841034.34</v>
      </c>
      <c r="O130" s="142">
        <v>591525.94999999995</v>
      </c>
      <c r="P130" s="142"/>
    </row>
    <row r="131" spans="1:16" ht="9.9" customHeight="1" x14ac:dyDescent="0.3">
      <c r="A131" s="206" t="s">
        <v>570</v>
      </c>
      <c r="B131" s="291" t="s">
        <v>336</v>
      </c>
      <c r="C131" s="292"/>
      <c r="D131" s="292"/>
      <c r="E131" s="292"/>
      <c r="F131" s="299" t="s">
        <v>569</v>
      </c>
      <c r="G131" s="300"/>
      <c r="H131" s="300"/>
      <c r="I131" s="300"/>
      <c r="J131" s="300"/>
      <c r="K131" s="300"/>
      <c r="L131" s="142">
        <v>527869.43000000005</v>
      </c>
      <c r="M131" s="142">
        <v>777377.82</v>
      </c>
      <c r="N131" s="142">
        <v>841034.34</v>
      </c>
      <c r="O131" s="142">
        <v>591525.94999999995</v>
      </c>
      <c r="P131" s="142"/>
    </row>
    <row r="132" spans="1:16" ht="9.9" customHeight="1" x14ac:dyDescent="0.3">
      <c r="A132" s="207" t="s">
        <v>571</v>
      </c>
      <c r="B132" s="291" t="s">
        <v>336</v>
      </c>
      <c r="C132" s="292"/>
      <c r="D132" s="292"/>
      <c r="E132" s="292"/>
      <c r="F132" s="292"/>
      <c r="G132" s="301" t="s">
        <v>572</v>
      </c>
      <c r="H132" s="302"/>
      <c r="I132" s="302"/>
      <c r="J132" s="302"/>
      <c r="K132" s="302"/>
      <c r="L132" s="143">
        <v>800</v>
      </c>
      <c r="M132" s="143">
        <v>196874.66</v>
      </c>
      <c r="N132" s="143">
        <v>199533.18</v>
      </c>
      <c r="O132" s="143">
        <v>3458.52</v>
      </c>
      <c r="P132" s="143"/>
    </row>
    <row r="133" spans="1:16" ht="9.9" customHeight="1" x14ac:dyDescent="0.3">
      <c r="A133" s="207" t="s">
        <v>573</v>
      </c>
      <c r="B133" s="291" t="s">
        <v>336</v>
      </c>
      <c r="C133" s="292"/>
      <c r="D133" s="292"/>
      <c r="E133" s="292"/>
      <c r="F133" s="292"/>
      <c r="G133" s="301" t="s">
        <v>574</v>
      </c>
      <c r="H133" s="302"/>
      <c r="I133" s="302"/>
      <c r="J133" s="302"/>
      <c r="K133" s="302"/>
      <c r="L133" s="143">
        <v>313851.94</v>
      </c>
      <c r="M133" s="143">
        <v>313851.94</v>
      </c>
      <c r="N133" s="143">
        <v>346355.79</v>
      </c>
      <c r="O133" s="143">
        <v>346355.79</v>
      </c>
      <c r="P133" s="143"/>
    </row>
    <row r="134" spans="1:16" ht="9.9" customHeight="1" x14ac:dyDescent="0.3">
      <c r="A134" s="207" t="s">
        <v>575</v>
      </c>
      <c r="B134" s="291" t="s">
        <v>336</v>
      </c>
      <c r="C134" s="292"/>
      <c r="D134" s="292"/>
      <c r="E134" s="292"/>
      <c r="F134" s="292"/>
      <c r="G134" s="301" t="s">
        <v>576</v>
      </c>
      <c r="H134" s="302"/>
      <c r="I134" s="302"/>
      <c r="J134" s="302"/>
      <c r="K134" s="302"/>
      <c r="L134" s="143">
        <v>168908.52</v>
      </c>
      <c r="M134" s="143">
        <v>168908.52</v>
      </c>
      <c r="N134" s="143">
        <v>197489.22</v>
      </c>
      <c r="O134" s="143">
        <v>197489.22</v>
      </c>
      <c r="P134" s="143"/>
    </row>
    <row r="135" spans="1:16" ht="9.9" customHeight="1" x14ac:dyDescent="0.3">
      <c r="A135" s="207" t="s">
        <v>577</v>
      </c>
      <c r="B135" s="291" t="s">
        <v>336</v>
      </c>
      <c r="C135" s="292"/>
      <c r="D135" s="292"/>
      <c r="E135" s="292"/>
      <c r="F135" s="292"/>
      <c r="G135" s="301" t="s">
        <v>578</v>
      </c>
      <c r="H135" s="302"/>
      <c r="I135" s="302"/>
      <c r="J135" s="302"/>
      <c r="K135" s="302"/>
      <c r="L135" s="145">
        <v>0</v>
      </c>
      <c r="M135" s="145">
        <v>220.18</v>
      </c>
      <c r="N135" s="145">
        <v>220.18</v>
      </c>
      <c r="O135" s="145">
        <v>0</v>
      </c>
      <c r="P135" s="145"/>
    </row>
    <row r="136" spans="1:16" ht="9.9" customHeight="1" x14ac:dyDescent="0.3">
      <c r="A136" s="207" t="s">
        <v>579</v>
      </c>
      <c r="B136" s="307" t="s">
        <v>336</v>
      </c>
      <c r="C136" s="308"/>
      <c r="D136" s="308"/>
      <c r="E136" s="308"/>
      <c r="F136" s="308"/>
      <c r="G136" s="309" t="s">
        <v>580</v>
      </c>
      <c r="H136" s="310"/>
      <c r="I136" s="310"/>
      <c r="J136" s="310"/>
      <c r="K136" s="310"/>
      <c r="L136" s="277">
        <v>44308.97</v>
      </c>
      <c r="M136" s="277">
        <v>97522.52</v>
      </c>
      <c r="N136" s="277">
        <v>97435.97</v>
      </c>
      <c r="O136" s="277">
        <v>44222.42</v>
      </c>
      <c r="P136" s="277"/>
    </row>
    <row r="137" spans="1:16" ht="9.9" customHeight="1" x14ac:dyDescent="0.3">
      <c r="A137" s="30" t="s">
        <v>336</v>
      </c>
      <c r="B137" s="291" t="s">
        <v>336</v>
      </c>
      <c r="C137" s="292"/>
      <c r="D137" s="292"/>
      <c r="E137" s="292"/>
      <c r="F137" s="292"/>
      <c r="G137" s="31" t="s">
        <v>336</v>
      </c>
      <c r="H137" s="32"/>
      <c r="I137" s="32"/>
      <c r="J137" s="32"/>
      <c r="K137" s="32"/>
      <c r="L137" s="144"/>
      <c r="M137" s="144"/>
      <c r="N137" s="144"/>
      <c r="O137" s="144"/>
      <c r="P137" s="144"/>
    </row>
    <row r="138" spans="1:16" ht="9.9" customHeight="1" x14ac:dyDescent="0.3">
      <c r="A138" s="206" t="s">
        <v>581</v>
      </c>
      <c r="B138" s="291" t="s">
        <v>336</v>
      </c>
      <c r="C138" s="292"/>
      <c r="D138" s="292"/>
      <c r="E138" s="299" t="s">
        <v>582</v>
      </c>
      <c r="F138" s="300"/>
      <c r="G138" s="300"/>
      <c r="H138" s="300"/>
      <c r="I138" s="300"/>
      <c r="J138" s="300"/>
      <c r="K138" s="300"/>
      <c r="L138" s="142">
        <v>59414.75</v>
      </c>
      <c r="M138" s="142">
        <v>68809.490000000005</v>
      </c>
      <c r="N138" s="142">
        <v>70439.8</v>
      </c>
      <c r="O138" s="142">
        <v>61045.06</v>
      </c>
      <c r="P138" s="142"/>
    </row>
    <row r="139" spans="1:16" ht="9.9" customHeight="1" x14ac:dyDescent="0.3">
      <c r="A139" s="206" t="s">
        <v>583</v>
      </c>
      <c r="B139" s="291" t="s">
        <v>336</v>
      </c>
      <c r="C139" s="292"/>
      <c r="D139" s="292"/>
      <c r="E139" s="292"/>
      <c r="F139" s="299" t="s">
        <v>582</v>
      </c>
      <c r="G139" s="300"/>
      <c r="H139" s="300"/>
      <c r="I139" s="300"/>
      <c r="J139" s="300"/>
      <c r="K139" s="300"/>
      <c r="L139" s="142">
        <v>59414.75</v>
      </c>
      <c r="M139" s="142">
        <v>68809.490000000005</v>
      </c>
      <c r="N139" s="142">
        <v>70439.8</v>
      </c>
      <c r="O139" s="142">
        <v>61045.06</v>
      </c>
      <c r="P139" s="142"/>
    </row>
    <row r="140" spans="1:16" ht="9.9" customHeight="1" x14ac:dyDescent="0.3">
      <c r="A140" s="207" t="s">
        <v>584</v>
      </c>
      <c r="B140" s="291" t="s">
        <v>336</v>
      </c>
      <c r="C140" s="292"/>
      <c r="D140" s="292"/>
      <c r="E140" s="292"/>
      <c r="F140" s="292"/>
      <c r="G140" s="301" t="s">
        <v>585</v>
      </c>
      <c r="H140" s="302"/>
      <c r="I140" s="302"/>
      <c r="J140" s="302"/>
      <c r="K140" s="302"/>
      <c r="L140" s="143">
        <v>45757.77</v>
      </c>
      <c r="M140" s="143">
        <v>55152.51</v>
      </c>
      <c r="N140" s="143">
        <v>56503.16</v>
      </c>
      <c r="O140" s="143">
        <v>47108.42</v>
      </c>
      <c r="P140" s="143"/>
    </row>
    <row r="141" spans="1:16" ht="9.9" customHeight="1" x14ac:dyDescent="0.3">
      <c r="A141" s="207" t="s">
        <v>586</v>
      </c>
      <c r="B141" s="291" t="s">
        <v>336</v>
      </c>
      <c r="C141" s="292"/>
      <c r="D141" s="292"/>
      <c r="E141" s="292"/>
      <c r="F141" s="292"/>
      <c r="G141" s="301" t="s">
        <v>587</v>
      </c>
      <c r="H141" s="302"/>
      <c r="I141" s="302"/>
      <c r="J141" s="302"/>
      <c r="K141" s="302"/>
      <c r="L141" s="143">
        <v>12088.08</v>
      </c>
      <c r="M141" s="143">
        <v>12088.08</v>
      </c>
      <c r="N141" s="143">
        <v>12374.23</v>
      </c>
      <c r="O141" s="143">
        <v>12374.23</v>
      </c>
      <c r="P141" s="143"/>
    </row>
    <row r="142" spans="1:16" ht="9.9" customHeight="1" x14ac:dyDescent="0.3">
      <c r="A142" s="207" t="s">
        <v>588</v>
      </c>
      <c r="B142" s="291" t="s">
        <v>336</v>
      </c>
      <c r="C142" s="292"/>
      <c r="D142" s="292"/>
      <c r="E142" s="292"/>
      <c r="F142" s="292"/>
      <c r="G142" s="301" t="s">
        <v>589</v>
      </c>
      <c r="H142" s="302"/>
      <c r="I142" s="302"/>
      <c r="J142" s="302"/>
      <c r="K142" s="302"/>
      <c r="L142" s="143">
        <v>1568.9</v>
      </c>
      <c r="M142" s="143">
        <v>1568.9</v>
      </c>
      <c r="N142" s="143">
        <v>1562.41</v>
      </c>
      <c r="O142" s="143">
        <v>1562.41</v>
      </c>
      <c r="P142" s="143"/>
    </row>
    <row r="143" spans="1:16" ht="9.9" customHeight="1" x14ac:dyDescent="0.3">
      <c r="A143" s="30" t="s">
        <v>336</v>
      </c>
      <c r="B143" s="291" t="s">
        <v>336</v>
      </c>
      <c r="C143" s="292"/>
      <c r="D143" s="292"/>
      <c r="E143" s="292"/>
      <c r="F143" s="292"/>
      <c r="G143" s="31" t="s">
        <v>336</v>
      </c>
      <c r="H143" s="32"/>
      <c r="I143" s="32"/>
      <c r="J143" s="32"/>
      <c r="K143" s="32"/>
      <c r="L143" s="144"/>
      <c r="M143" s="144"/>
      <c r="N143" s="144"/>
      <c r="O143" s="144"/>
      <c r="P143" s="144"/>
    </row>
    <row r="144" spans="1:16" ht="9.9" customHeight="1" x14ac:dyDescent="0.3">
      <c r="A144" s="206" t="s">
        <v>592</v>
      </c>
      <c r="B144" s="291" t="s">
        <v>336</v>
      </c>
      <c r="C144" s="292"/>
      <c r="D144" s="292"/>
      <c r="E144" s="299" t="s">
        <v>593</v>
      </c>
      <c r="F144" s="300"/>
      <c r="G144" s="300"/>
      <c r="H144" s="300"/>
      <c r="I144" s="300"/>
      <c r="J144" s="300"/>
      <c r="K144" s="300"/>
      <c r="L144" s="142">
        <v>210196.76</v>
      </c>
      <c r="M144" s="142">
        <v>51637.15</v>
      </c>
      <c r="N144" s="142">
        <v>42852.55</v>
      </c>
      <c r="O144" s="142">
        <v>201412.16</v>
      </c>
      <c r="P144" s="142"/>
    </row>
    <row r="145" spans="1:16" ht="9.9" customHeight="1" x14ac:dyDescent="0.3">
      <c r="A145" s="206" t="s">
        <v>594</v>
      </c>
      <c r="B145" s="291" t="s">
        <v>336</v>
      </c>
      <c r="C145" s="292"/>
      <c r="D145" s="292"/>
      <c r="E145" s="292"/>
      <c r="F145" s="299" t="s">
        <v>593</v>
      </c>
      <c r="G145" s="300"/>
      <c r="H145" s="300"/>
      <c r="I145" s="300"/>
      <c r="J145" s="300"/>
      <c r="K145" s="300"/>
      <c r="L145" s="142">
        <v>49605.33</v>
      </c>
      <c r="M145" s="142">
        <v>51637.15</v>
      </c>
      <c r="N145" s="142">
        <v>42852.55</v>
      </c>
      <c r="O145" s="142">
        <v>40820.730000000003</v>
      </c>
      <c r="P145" s="142"/>
    </row>
    <row r="146" spans="1:16" ht="9.9" customHeight="1" x14ac:dyDescent="0.3">
      <c r="A146" s="207" t="s">
        <v>595</v>
      </c>
      <c r="B146" s="291" t="s">
        <v>336</v>
      </c>
      <c r="C146" s="292"/>
      <c r="D146" s="292"/>
      <c r="E146" s="292"/>
      <c r="F146" s="292"/>
      <c r="G146" s="301" t="s">
        <v>596</v>
      </c>
      <c r="H146" s="302"/>
      <c r="I146" s="302"/>
      <c r="J146" s="302"/>
      <c r="K146" s="302"/>
      <c r="L146" s="143">
        <v>8112.29</v>
      </c>
      <c r="M146" s="143">
        <v>8112.29</v>
      </c>
      <c r="N146" s="143">
        <v>8317.27</v>
      </c>
      <c r="O146" s="143">
        <v>8317.27</v>
      </c>
      <c r="P146" s="143"/>
    </row>
    <row r="147" spans="1:16" ht="9.9" customHeight="1" x14ac:dyDescent="0.3">
      <c r="A147" s="207" t="s">
        <v>597</v>
      </c>
      <c r="B147" s="291" t="s">
        <v>336</v>
      </c>
      <c r="C147" s="292"/>
      <c r="D147" s="292"/>
      <c r="E147" s="292"/>
      <c r="F147" s="292"/>
      <c r="G147" s="301" t="s">
        <v>598</v>
      </c>
      <c r="H147" s="302"/>
      <c r="I147" s="302"/>
      <c r="J147" s="302"/>
      <c r="K147" s="302"/>
      <c r="L147" s="143">
        <v>559.77</v>
      </c>
      <c r="M147" s="143">
        <v>838.02</v>
      </c>
      <c r="N147" s="143">
        <v>1854.34</v>
      </c>
      <c r="O147" s="143">
        <v>1576.09</v>
      </c>
      <c r="P147" s="143"/>
    </row>
    <row r="148" spans="1:16" ht="9.9" customHeight="1" x14ac:dyDescent="0.3">
      <c r="A148" s="207" t="s">
        <v>599</v>
      </c>
      <c r="B148" s="291" t="s">
        <v>336</v>
      </c>
      <c r="C148" s="292"/>
      <c r="D148" s="292"/>
      <c r="E148" s="292"/>
      <c r="F148" s="292"/>
      <c r="G148" s="301" t="s">
        <v>600</v>
      </c>
      <c r="H148" s="302"/>
      <c r="I148" s="302"/>
      <c r="J148" s="302"/>
      <c r="K148" s="302"/>
      <c r="L148" s="143">
        <v>2591.04</v>
      </c>
      <c r="M148" s="143">
        <v>1521.68</v>
      </c>
      <c r="N148" s="143">
        <v>7128.41</v>
      </c>
      <c r="O148" s="143">
        <v>8197.77</v>
      </c>
      <c r="P148" s="143"/>
    </row>
    <row r="149" spans="1:16" ht="9.9" customHeight="1" x14ac:dyDescent="0.3">
      <c r="A149" s="207" t="s">
        <v>601</v>
      </c>
      <c r="B149" s="291" t="s">
        <v>336</v>
      </c>
      <c r="C149" s="292"/>
      <c r="D149" s="292"/>
      <c r="E149" s="292"/>
      <c r="F149" s="292"/>
      <c r="G149" s="301" t="s">
        <v>602</v>
      </c>
      <c r="H149" s="302"/>
      <c r="I149" s="302"/>
      <c r="J149" s="302"/>
      <c r="K149" s="302"/>
      <c r="L149" s="143">
        <v>31344.69</v>
      </c>
      <c r="M149" s="143">
        <v>34167.620000000003</v>
      </c>
      <c r="N149" s="143">
        <v>18267.759999999998</v>
      </c>
      <c r="O149" s="143">
        <v>15444.83</v>
      </c>
      <c r="P149" s="143"/>
    </row>
    <row r="150" spans="1:16" ht="9.9" customHeight="1" x14ac:dyDescent="0.3">
      <c r="A150" s="207" t="s">
        <v>603</v>
      </c>
      <c r="B150" s="291" t="s">
        <v>336</v>
      </c>
      <c r="C150" s="292"/>
      <c r="D150" s="292"/>
      <c r="E150" s="292"/>
      <c r="F150" s="292"/>
      <c r="G150" s="301" t="s">
        <v>604</v>
      </c>
      <c r="H150" s="302"/>
      <c r="I150" s="302"/>
      <c r="J150" s="302"/>
      <c r="K150" s="302"/>
      <c r="L150" s="143">
        <v>6080.09</v>
      </c>
      <c r="M150" s="143">
        <v>6080.09</v>
      </c>
      <c r="N150" s="143">
        <v>6592.58</v>
      </c>
      <c r="O150" s="143">
        <v>6592.58</v>
      </c>
      <c r="P150" s="143"/>
    </row>
    <row r="151" spans="1:16" ht="9.9" customHeight="1" x14ac:dyDescent="0.3">
      <c r="A151" s="207" t="s">
        <v>607</v>
      </c>
      <c r="B151" s="291" t="s">
        <v>336</v>
      </c>
      <c r="C151" s="292"/>
      <c r="D151" s="292"/>
      <c r="E151" s="292"/>
      <c r="F151" s="292"/>
      <c r="G151" s="301" t="s">
        <v>608</v>
      </c>
      <c r="H151" s="302"/>
      <c r="I151" s="302"/>
      <c r="J151" s="302"/>
      <c r="K151" s="302"/>
      <c r="L151" s="143">
        <v>917.45</v>
      </c>
      <c r="M151" s="143">
        <v>917.45</v>
      </c>
      <c r="N151" s="143">
        <v>692.19</v>
      </c>
      <c r="O151" s="143">
        <v>692.19</v>
      </c>
      <c r="P151" s="143"/>
    </row>
    <row r="152" spans="1:16" ht="9.9" customHeight="1" x14ac:dyDescent="0.3">
      <c r="A152" s="30" t="s">
        <v>336</v>
      </c>
      <c r="B152" s="291" t="s">
        <v>336</v>
      </c>
      <c r="C152" s="292"/>
      <c r="D152" s="292"/>
      <c r="E152" s="292"/>
      <c r="F152" s="292"/>
      <c r="G152" s="31" t="s">
        <v>336</v>
      </c>
      <c r="H152" s="32"/>
      <c r="I152" s="32"/>
      <c r="J152" s="32"/>
      <c r="K152" s="32"/>
      <c r="L152" s="144"/>
      <c r="M152" s="144"/>
      <c r="N152" s="144"/>
      <c r="O152" s="144"/>
      <c r="P152" s="144"/>
    </row>
    <row r="153" spans="1:16" ht="9.9" customHeight="1" x14ac:dyDescent="0.3">
      <c r="A153" s="206" t="s">
        <v>609</v>
      </c>
      <c r="B153" s="291" t="s">
        <v>336</v>
      </c>
      <c r="C153" s="292"/>
      <c r="D153" s="292"/>
      <c r="E153" s="292"/>
      <c r="F153" s="299" t="s">
        <v>610</v>
      </c>
      <c r="G153" s="300"/>
      <c r="H153" s="300"/>
      <c r="I153" s="300"/>
      <c r="J153" s="300"/>
      <c r="K153" s="300"/>
      <c r="L153" s="142">
        <v>160591.43</v>
      </c>
      <c r="M153" s="142">
        <v>0</v>
      </c>
      <c r="N153" s="142">
        <v>0</v>
      </c>
      <c r="O153" s="142">
        <v>160591.43</v>
      </c>
      <c r="P153" s="142"/>
    </row>
    <row r="154" spans="1:16" ht="9.9" customHeight="1" x14ac:dyDescent="0.3">
      <c r="A154" s="207" t="s">
        <v>611</v>
      </c>
      <c r="B154" s="291" t="s">
        <v>336</v>
      </c>
      <c r="C154" s="292"/>
      <c r="D154" s="292"/>
      <c r="E154" s="292"/>
      <c r="F154" s="292"/>
      <c r="G154" s="301" t="s">
        <v>612</v>
      </c>
      <c r="H154" s="302"/>
      <c r="I154" s="302"/>
      <c r="J154" s="302"/>
      <c r="K154" s="302"/>
      <c r="L154" s="143">
        <v>145306.23999999999</v>
      </c>
      <c r="M154" s="143">
        <v>0</v>
      </c>
      <c r="N154" s="143">
        <v>0</v>
      </c>
      <c r="O154" s="143">
        <v>145306.23999999999</v>
      </c>
      <c r="P154" s="143"/>
    </row>
    <row r="155" spans="1:16" ht="9.9" customHeight="1" x14ac:dyDescent="0.3">
      <c r="A155" s="207" t="s">
        <v>613</v>
      </c>
      <c r="B155" s="291" t="s">
        <v>336</v>
      </c>
      <c r="C155" s="292"/>
      <c r="D155" s="292"/>
      <c r="E155" s="292"/>
      <c r="F155" s="292"/>
      <c r="G155" s="301" t="s">
        <v>614</v>
      </c>
      <c r="H155" s="302"/>
      <c r="I155" s="302"/>
      <c r="J155" s="302"/>
      <c r="K155" s="302"/>
      <c r="L155" s="143">
        <v>15285.19</v>
      </c>
      <c r="M155" s="143">
        <v>0</v>
      </c>
      <c r="N155" s="143">
        <v>0</v>
      </c>
      <c r="O155" s="143">
        <v>15285.19</v>
      </c>
      <c r="P155" s="143"/>
    </row>
    <row r="156" spans="1:16" ht="9.9" customHeight="1" x14ac:dyDescent="0.3">
      <c r="A156" s="30" t="s">
        <v>336</v>
      </c>
      <c r="B156" s="291" t="s">
        <v>336</v>
      </c>
      <c r="C156" s="292"/>
      <c r="D156" s="292"/>
      <c r="E156" s="292"/>
      <c r="F156" s="292"/>
      <c r="G156" s="31" t="s">
        <v>336</v>
      </c>
      <c r="H156" s="32"/>
      <c r="I156" s="32"/>
      <c r="J156" s="32"/>
      <c r="K156" s="32"/>
      <c r="L156" s="144"/>
      <c r="M156" s="144"/>
      <c r="N156" s="144"/>
      <c r="O156" s="144"/>
      <c r="P156" s="144"/>
    </row>
    <row r="157" spans="1:16" ht="9.9" customHeight="1" x14ac:dyDescent="0.3">
      <c r="A157" s="206" t="s">
        <v>615</v>
      </c>
      <c r="B157" s="291" t="s">
        <v>336</v>
      </c>
      <c r="C157" s="292"/>
      <c r="D157" s="292"/>
      <c r="E157" s="299" t="s">
        <v>616</v>
      </c>
      <c r="F157" s="300"/>
      <c r="G157" s="300"/>
      <c r="H157" s="300"/>
      <c r="I157" s="300"/>
      <c r="J157" s="300"/>
      <c r="K157" s="300"/>
      <c r="L157" s="142">
        <v>163242.28</v>
      </c>
      <c r="M157" s="142">
        <v>553076.77</v>
      </c>
      <c r="N157" s="142">
        <v>481261.6</v>
      </c>
      <c r="O157" s="142">
        <v>91427.11</v>
      </c>
      <c r="P157" s="142"/>
    </row>
    <row r="158" spans="1:16" ht="9.9" customHeight="1" x14ac:dyDescent="0.3">
      <c r="A158" s="206" t="s">
        <v>617</v>
      </c>
      <c r="B158" s="291" t="s">
        <v>336</v>
      </c>
      <c r="C158" s="292"/>
      <c r="D158" s="292"/>
      <c r="E158" s="292"/>
      <c r="F158" s="299" t="s">
        <v>616</v>
      </c>
      <c r="G158" s="300"/>
      <c r="H158" s="300"/>
      <c r="I158" s="300"/>
      <c r="J158" s="300"/>
      <c r="K158" s="300"/>
      <c r="L158" s="142">
        <v>163242.28</v>
      </c>
      <c r="M158" s="142">
        <v>553076.77</v>
      </c>
      <c r="N158" s="142">
        <v>481261.6</v>
      </c>
      <c r="O158" s="142">
        <v>91427.11</v>
      </c>
      <c r="P158" s="142"/>
    </row>
    <row r="159" spans="1:16" ht="9.9" customHeight="1" x14ac:dyDescent="0.3">
      <c r="A159" s="207" t="s">
        <v>618</v>
      </c>
      <c r="B159" s="291" t="s">
        <v>336</v>
      </c>
      <c r="C159" s="292"/>
      <c r="D159" s="292"/>
      <c r="E159" s="292"/>
      <c r="F159" s="292"/>
      <c r="G159" s="301" t="s">
        <v>619</v>
      </c>
      <c r="H159" s="302"/>
      <c r="I159" s="302"/>
      <c r="J159" s="302"/>
      <c r="K159" s="302"/>
      <c r="L159" s="143">
        <v>163242.28</v>
      </c>
      <c r="M159" s="143">
        <v>553076.77</v>
      </c>
      <c r="N159" s="143">
        <v>481261.6</v>
      </c>
      <c r="O159" s="143">
        <v>91427.11</v>
      </c>
      <c r="P159" s="143"/>
    </row>
    <row r="160" spans="1:16" ht="9.9" customHeight="1" x14ac:dyDescent="0.3">
      <c r="A160" s="30" t="s">
        <v>336</v>
      </c>
      <c r="B160" s="291" t="s">
        <v>336</v>
      </c>
      <c r="C160" s="292"/>
      <c r="D160" s="292"/>
      <c r="E160" s="292"/>
      <c r="F160" s="292"/>
      <c r="G160" s="31" t="s">
        <v>336</v>
      </c>
      <c r="H160" s="32"/>
      <c r="I160" s="32"/>
      <c r="J160" s="32"/>
      <c r="K160" s="32"/>
      <c r="L160" s="144"/>
      <c r="M160" s="144"/>
      <c r="N160" s="144"/>
      <c r="O160" s="144"/>
      <c r="P160" s="144"/>
    </row>
    <row r="161" spans="1:16" ht="9.9" customHeight="1" x14ac:dyDescent="0.3">
      <c r="A161" s="206" t="s">
        <v>626</v>
      </c>
      <c r="B161" s="291" t="s">
        <v>336</v>
      </c>
      <c r="C161" s="292"/>
      <c r="D161" s="299" t="s">
        <v>627</v>
      </c>
      <c r="E161" s="300"/>
      <c r="F161" s="300"/>
      <c r="G161" s="300"/>
      <c r="H161" s="300"/>
      <c r="I161" s="300"/>
      <c r="J161" s="300"/>
      <c r="K161" s="300"/>
      <c r="L161" s="142">
        <v>9198180.9399999995</v>
      </c>
      <c r="M161" s="142">
        <v>932731.49</v>
      </c>
      <c r="N161" s="142">
        <v>601121.78</v>
      </c>
      <c r="O161" s="142">
        <v>8866571.2300000004</v>
      </c>
      <c r="P161" s="142"/>
    </row>
    <row r="162" spans="1:16" ht="9.9" customHeight="1" x14ac:dyDescent="0.3">
      <c r="A162" s="206" t="s">
        <v>628</v>
      </c>
      <c r="B162" s="291" t="s">
        <v>336</v>
      </c>
      <c r="C162" s="292"/>
      <c r="D162" s="292"/>
      <c r="E162" s="299" t="s">
        <v>627</v>
      </c>
      <c r="F162" s="300"/>
      <c r="G162" s="300"/>
      <c r="H162" s="300"/>
      <c r="I162" s="300"/>
      <c r="J162" s="300"/>
      <c r="K162" s="300"/>
      <c r="L162" s="142">
        <v>9198180.9399999995</v>
      </c>
      <c r="M162" s="142">
        <v>932731.49</v>
      </c>
      <c r="N162" s="142">
        <v>601121.78</v>
      </c>
      <c r="O162" s="142">
        <v>8866571.2300000004</v>
      </c>
      <c r="P162" s="142"/>
    </row>
    <row r="163" spans="1:16" ht="9.9" customHeight="1" x14ac:dyDescent="0.3">
      <c r="A163" s="206" t="s">
        <v>629</v>
      </c>
      <c r="B163" s="291" t="s">
        <v>336</v>
      </c>
      <c r="C163" s="292"/>
      <c r="D163" s="292"/>
      <c r="E163" s="292"/>
      <c r="F163" s="299" t="s">
        <v>627</v>
      </c>
      <c r="G163" s="300"/>
      <c r="H163" s="300"/>
      <c r="I163" s="300"/>
      <c r="J163" s="300"/>
      <c r="K163" s="300"/>
      <c r="L163" s="142">
        <v>9198180.9399999995</v>
      </c>
      <c r="M163" s="142">
        <v>932731.49</v>
      </c>
      <c r="N163" s="142">
        <v>601121.78</v>
      </c>
      <c r="O163" s="142">
        <v>8866571.2300000004</v>
      </c>
      <c r="P163" s="142"/>
    </row>
    <row r="164" spans="1:16" ht="9.9" customHeight="1" x14ac:dyDescent="0.3">
      <c r="A164" s="207" t="s">
        <v>630</v>
      </c>
      <c r="B164" s="291" t="s">
        <v>336</v>
      </c>
      <c r="C164" s="292"/>
      <c r="D164" s="292"/>
      <c r="E164" s="292"/>
      <c r="F164" s="292"/>
      <c r="G164" s="301" t="s">
        <v>631</v>
      </c>
      <c r="H164" s="302"/>
      <c r="I164" s="302"/>
      <c r="J164" s="302"/>
      <c r="K164" s="302"/>
      <c r="L164" s="143">
        <v>9198180.9399999995</v>
      </c>
      <c r="M164" s="143">
        <v>932731.49</v>
      </c>
      <c r="N164" s="143">
        <v>601121.78</v>
      </c>
      <c r="O164" s="143">
        <v>8866571.2300000004</v>
      </c>
      <c r="P164" s="143"/>
    </row>
    <row r="165" spans="1:16" ht="9.9" customHeight="1" x14ac:dyDescent="0.3">
      <c r="A165" s="206" t="s">
        <v>336</v>
      </c>
      <c r="B165" s="291" t="s">
        <v>336</v>
      </c>
      <c r="C165" s="292"/>
      <c r="D165" s="33" t="s">
        <v>336</v>
      </c>
      <c r="E165" s="34"/>
      <c r="F165" s="34"/>
      <c r="G165" s="34"/>
      <c r="H165" s="34"/>
      <c r="I165" s="34"/>
      <c r="J165" s="34"/>
      <c r="K165" s="34"/>
      <c r="L165" s="146"/>
      <c r="M165" s="146"/>
      <c r="N165" s="146"/>
      <c r="O165" s="146"/>
      <c r="P165" s="146"/>
    </row>
    <row r="166" spans="1:16" ht="9.9" customHeight="1" x14ac:dyDescent="0.3">
      <c r="A166" s="206" t="s">
        <v>632</v>
      </c>
      <c r="B166" s="202" t="s">
        <v>336</v>
      </c>
      <c r="C166" s="299" t="s">
        <v>633</v>
      </c>
      <c r="D166" s="300"/>
      <c r="E166" s="300"/>
      <c r="F166" s="300"/>
      <c r="G166" s="300"/>
      <c r="H166" s="300"/>
      <c r="I166" s="300"/>
      <c r="J166" s="300"/>
      <c r="K166" s="300"/>
      <c r="L166" s="142">
        <v>13537775.279999999</v>
      </c>
      <c r="M166" s="142">
        <v>62118.26</v>
      </c>
      <c r="N166" s="142">
        <v>154011.37</v>
      </c>
      <c r="O166" s="142">
        <v>13629668.390000001</v>
      </c>
      <c r="P166" s="142"/>
    </row>
    <row r="167" spans="1:16" ht="9.9" customHeight="1" x14ac:dyDescent="0.3">
      <c r="A167" s="206" t="s">
        <v>634</v>
      </c>
      <c r="B167" s="291" t="s">
        <v>336</v>
      </c>
      <c r="C167" s="292"/>
      <c r="D167" s="299" t="s">
        <v>635</v>
      </c>
      <c r="E167" s="300"/>
      <c r="F167" s="300"/>
      <c r="G167" s="300"/>
      <c r="H167" s="300"/>
      <c r="I167" s="300"/>
      <c r="J167" s="300"/>
      <c r="K167" s="300"/>
      <c r="L167" s="142">
        <v>3883220.59</v>
      </c>
      <c r="M167" s="142">
        <v>62118.26</v>
      </c>
      <c r="N167" s="142">
        <v>154011.37</v>
      </c>
      <c r="O167" s="142">
        <v>3975113.7</v>
      </c>
      <c r="P167" s="142"/>
    </row>
    <row r="168" spans="1:16" ht="9.9" customHeight="1" x14ac:dyDescent="0.3">
      <c r="A168" s="206" t="s">
        <v>636</v>
      </c>
      <c r="B168" s="291" t="s">
        <v>336</v>
      </c>
      <c r="C168" s="292"/>
      <c r="D168" s="292"/>
      <c r="E168" s="299" t="s">
        <v>637</v>
      </c>
      <c r="F168" s="300"/>
      <c r="G168" s="300"/>
      <c r="H168" s="300"/>
      <c r="I168" s="300"/>
      <c r="J168" s="300"/>
      <c r="K168" s="300"/>
      <c r="L168" s="142">
        <v>3234798.01</v>
      </c>
      <c r="M168" s="142">
        <v>37542.339999999997</v>
      </c>
      <c r="N168" s="142">
        <v>153505.63</v>
      </c>
      <c r="O168" s="142">
        <v>3350761.3</v>
      </c>
      <c r="P168" s="142"/>
    </row>
    <row r="169" spans="1:16" ht="9.9" customHeight="1" x14ac:dyDescent="0.3">
      <c r="A169" s="206" t="s">
        <v>638</v>
      </c>
      <c r="B169" s="291" t="s">
        <v>336</v>
      </c>
      <c r="C169" s="292"/>
      <c r="D169" s="292"/>
      <c r="E169" s="292"/>
      <c r="F169" s="299" t="s">
        <v>637</v>
      </c>
      <c r="G169" s="300"/>
      <c r="H169" s="300"/>
      <c r="I169" s="300"/>
      <c r="J169" s="300"/>
      <c r="K169" s="300"/>
      <c r="L169" s="142">
        <v>3234798.01</v>
      </c>
      <c r="M169" s="142">
        <v>37542.339999999997</v>
      </c>
      <c r="N169" s="142">
        <v>153505.63</v>
      </c>
      <c r="O169" s="142">
        <v>3350761.3</v>
      </c>
      <c r="P169" s="142"/>
    </row>
    <row r="170" spans="1:16" ht="9.9" customHeight="1" x14ac:dyDescent="0.3">
      <c r="A170" s="207" t="s">
        <v>639</v>
      </c>
      <c r="B170" s="291" t="s">
        <v>336</v>
      </c>
      <c r="C170" s="292"/>
      <c r="D170" s="292"/>
      <c r="E170" s="292"/>
      <c r="F170" s="292"/>
      <c r="G170" s="301" t="s">
        <v>640</v>
      </c>
      <c r="H170" s="302"/>
      <c r="I170" s="302"/>
      <c r="J170" s="302"/>
      <c r="K170" s="302"/>
      <c r="L170" s="143">
        <v>2466292.96</v>
      </c>
      <c r="M170" s="143">
        <v>33096.74</v>
      </c>
      <c r="N170" s="143">
        <v>0</v>
      </c>
      <c r="O170" s="143">
        <v>2433196.2200000002</v>
      </c>
      <c r="P170" s="143"/>
    </row>
    <row r="171" spans="1:16" ht="9.9" customHeight="1" x14ac:dyDescent="0.3">
      <c r="A171" s="207" t="s">
        <v>1047</v>
      </c>
      <c r="B171" s="291" t="s">
        <v>336</v>
      </c>
      <c r="C171" s="292"/>
      <c r="D171" s="292"/>
      <c r="E171" s="292"/>
      <c r="F171" s="292"/>
      <c r="G171" s="301" t="s">
        <v>1048</v>
      </c>
      <c r="H171" s="302"/>
      <c r="I171" s="302"/>
      <c r="J171" s="302"/>
      <c r="K171" s="302"/>
      <c r="L171" s="143">
        <v>1267.8599999999999</v>
      </c>
      <c r="M171" s="143">
        <v>347.82</v>
      </c>
      <c r="N171" s="143">
        <v>0</v>
      </c>
      <c r="O171" s="143">
        <v>920.04</v>
      </c>
      <c r="P171" s="143"/>
    </row>
    <row r="172" spans="1:16" ht="9.9" customHeight="1" x14ac:dyDescent="0.3">
      <c r="A172" s="207" t="s">
        <v>641</v>
      </c>
      <c r="B172" s="291" t="s">
        <v>336</v>
      </c>
      <c r="C172" s="292"/>
      <c r="D172" s="292"/>
      <c r="E172" s="292"/>
      <c r="F172" s="292"/>
      <c r="G172" s="301" t="s">
        <v>642</v>
      </c>
      <c r="H172" s="302"/>
      <c r="I172" s="302"/>
      <c r="J172" s="302"/>
      <c r="K172" s="302"/>
      <c r="L172" s="143">
        <v>139008</v>
      </c>
      <c r="M172" s="143">
        <v>2982.18</v>
      </c>
      <c r="N172" s="143">
        <v>0</v>
      </c>
      <c r="O172" s="143">
        <v>136025.82</v>
      </c>
      <c r="P172" s="143"/>
    </row>
    <row r="173" spans="1:16" ht="9.9" customHeight="1" x14ac:dyDescent="0.3">
      <c r="A173" s="207" t="s">
        <v>643</v>
      </c>
      <c r="B173" s="291" t="s">
        <v>336</v>
      </c>
      <c r="C173" s="292"/>
      <c r="D173" s="292"/>
      <c r="E173" s="292"/>
      <c r="F173" s="292"/>
      <c r="G173" s="301" t="s">
        <v>644</v>
      </c>
      <c r="H173" s="302"/>
      <c r="I173" s="302"/>
      <c r="J173" s="302"/>
      <c r="K173" s="302"/>
      <c r="L173" s="143">
        <v>58658.879999999997</v>
      </c>
      <c r="M173" s="143">
        <v>1115.5999999999999</v>
      </c>
      <c r="N173" s="143">
        <v>0</v>
      </c>
      <c r="O173" s="143">
        <v>57543.28</v>
      </c>
      <c r="P173" s="143"/>
    </row>
    <row r="174" spans="1:16" ht="9.9" customHeight="1" x14ac:dyDescent="0.3">
      <c r="A174" s="207" t="s">
        <v>645</v>
      </c>
      <c r="B174" s="291" t="s">
        <v>336</v>
      </c>
      <c r="C174" s="292"/>
      <c r="D174" s="292"/>
      <c r="E174" s="292"/>
      <c r="F174" s="292"/>
      <c r="G174" s="301" t="s">
        <v>646</v>
      </c>
      <c r="H174" s="302"/>
      <c r="I174" s="302"/>
      <c r="J174" s="302"/>
      <c r="K174" s="302"/>
      <c r="L174" s="143">
        <v>275040.94</v>
      </c>
      <c r="M174" s="143">
        <v>0</v>
      </c>
      <c r="N174" s="143">
        <v>88035</v>
      </c>
      <c r="O174" s="143">
        <v>363075.94</v>
      </c>
      <c r="P174" s="143"/>
    </row>
    <row r="175" spans="1:16" ht="9.9" customHeight="1" x14ac:dyDescent="0.3">
      <c r="A175" s="207" t="s">
        <v>647</v>
      </c>
      <c r="B175" s="291" t="s">
        <v>336</v>
      </c>
      <c r="C175" s="292"/>
      <c r="D175" s="292"/>
      <c r="E175" s="292"/>
      <c r="F175" s="292"/>
      <c r="G175" s="301" t="s">
        <v>648</v>
      </c>
      <c r="H175" s="302"/>
      <c r="I175" s="302"/>
      <c r="J175" s="302"/>
      <c r="K175" s="302"/>
      <c r="L175" s="143">
        <v>294529.37</v>
      </c>
      <c r="M175" s="143">
        <v>0</v>
      </c>
      <c r="N175" s="143">
        <v>65470.63</v>
      </c>
      <c r="O175" s="143">
        <v>360000</v>
      </c>
      <c r="P175" s="143"/>
    </row>
    <row r="176" spans="1:16" ht="9.9" customHeight="1" x14ac:dyDescent="0.3">
      <c r="A176" s="30" t="s">
        <v>336</v>
      </c>
      <c r="B176" s="291" t="s">
        <v>336</v>
      </c>
      <c r="C176" s="292"/>
      <c r="D176" s="292"/>
      <c r="E176" s="292"/>
      <c r="F176" s="292"/>
      <c r="G176" s="31" t="s">
        <v>336</v>
      </c>
      <c r="H176" s="32"/>
      <c r="I176" s="32"/>
      <c r="J176" s="32"/>
      <c r="K176" s="32"/>
      <c r="L176" s="144"/>
      <c r="M176" s="144"/>
      <c r="N176" s="144"/>
      <c r="O176" s="144"/>
      <c r="P176" s="144"/>
    </row>
    <row r="177" spans="1:16" ht="9.9" customHeight="1" x14ac:dyDescent="0.3">
      <c r="A177" s="206" t="s">
        <v>649</v>
      </c>
      <c r="B177" s="291" t="s">
        <v>336</v>
      </c>
      <c r="C177" s="292"/>
      <c r="D177" s="292"/>
      <c r="E177" s="299" t="s">
        <v>650</v>
      </c>
      <c r="F177" s="300"/>
      <c r="G177" s="300"/>
      <c r="H177" s="300"/>
      <c r="I177" s="300"/>
      <c r="J177" s="300"/>
      <c r="K177" s="300"/>
      <c r="L177" s="142">
        <v>547273.03</v>
      </c>
      <c r="M177" s="142">
        <v>24575.919999999998</v>
      </c>
      <c r="N177" s="142">
        <v>0</v>
      </c>
      <c r="O177" s="142">
        <v>522697.11</v>
      </c>
      <c r="P177" s="142"/>
    </row>
    <row r="178" spans="1:16" ht="9.9" customHeight="1" x14ac:dyDescent="0.3">
      <c r="A178" s="206" t="s">
        <v>651</v>
      </c>
      <c r="B178" s="291" t="s">
        <v>336</v>
      </c>
      <c r="C178" s="292"/>
      <c r="D178" s="292"/>
      <c r="E178" s="292"/>
      <c r="F178" s="299" t="s">
        <v>650</v>
      </c>
      <c r="G178" s="300"/>
      <c r="H178" s="300"/>
      <c r="I178" s="300"/>
      <c r="J178" s="300"/>
      <c r="K178" s="300"/>
      <c r="L178" s="142">
        <v>547273.03</v>
      </c>
      <c r="M178" s="142">
        <v>24575.919999999998</v>
      </c>
      <c r="N178" s="142">
        <v>0</v>
      </c>
      <c r="O178" s="142">
        <v>522697.11</v>
      </c>
      <c r="P178" s="142"/>
    </row>
    <row r="179" spans="1:16" ht="9.9" customHeight="1" x14ac:dyDescent="0.3">
      <c r="A179" s="207" t="s">
        <v>652</v>
      </c>
      <c r="B179" s="291" t="s">
        <v>336</v>
      </c>
      <c r="C179" s="292"/>
      <c r="D179" s="292"/>
      <c r="E179" s="292"/>
      <c r="F179" s="292"/>
      <c r="G179" s="301" t="s">
        <v>653</v>
      </c>
      <c r="H179" s="302"/>
      <c r="I179" s="302"/>
      <c r="J179" s="302"/>
      <c r="K179" s="302"/>
      <c r="L179" s="143">
        <v>547273.03</v>
      </c>
      <c r="M179" s="143">
        <v>24575.919999999998</v>
      </c>
      <c r="N179" s="143">
        <v>0</v>
      </c>
      <c r="O179" s="143">
        <v>522697.11</v>
      </c>
      <c r="P179" s="143"/>
    </row>
    <row r="180" spans="1:16" ht="9.9" customHeight="1" x14ac:dyDescent="0.3">
      <c r="A180" s="30" t="s">
        <v>336</v>
      </c>
      <c r="B180" s="291" t="s">
        <v>336</v>
      </c>
      <c r="C180" s="292"/>
      <c r="D180" s="292"/>
      <c r="E180" s="292"/>
      <c r="F180" s="292"/>
      <c r="G180" s="31" t="s">
        <v>336</v>
      </c>
      <c r="H180" s="32"/>
      <c r="I180" s="32"/>
      <c r="J180" s="32"/>
      <c r="K180" s="32"/>
      <c r="L180" s="144"/>
      <c r="M180" s="144"/>
      <c r="N180" s="144"/>
      <c r="O180" s="144"/>
      <c r="P180" s="144"/>
    </row>
    <row r="181" spans="1:16" ht="9.9" customHeight="1" x14ac:dyDescent="0.3">
      <c r="A181" s="206" t="s">
        <v>654</v>
      </c>
      <c r="B181" s="291" t="s">
        <v>336</v>
      </c>
      <c r="C181" s="292"/>
      <c r="D181" s="292"/>
      <c r="E181" s="299" t="s">
        <v>655</v>
      </c>
      <c r="F181" s="300"/>
      <c r="G181" s="300"/>
      <c r="H181" s="300"/>
      <c r="I181" s="300"/>
      <c r="J181" s="300"/>
      <c r="K181" s="300"/>
      <c r="L181" s="142">
        <v>101149.55</v>
      </c>
      <c r="M181" s="142">
        <v>0</v>
      </c>
      <c r="N181" s="142">
        <v>505.74</v>
      </c>
      <c r="O181" s="142">
        <v>101655.29</v>
      </c>
      <c r="P181" s="142"/>
    </row>
    <row r="182" spans="1:16" ht="9.9" customHeight="1" x14ac:dyDescent="0.3">
      <c r="A182" s="206" t="s">
        <v>656</v>
      </c>
      <c r="B182" s="291" t="s">
        <v>336</v>
      </c>
      <c r="C182" s="292"/>
      <c r="D182" s="292"/>
      <c r="E182" s="292"/>
      <c r="F182" s="299" t="s">
        <v>655</v>
      </c>
      <c r="G182" s="300"/>
      <c r="H182" s="300"/>
      <c r="I182" s="300"/>
      <c r="J182" s="300"/>
      <c r="K182" s="300"/>
      <c r="L182" s="142">
        <v>101149.55</v>
      </c>
      <c r="M182" s="142">
        <v>0</v>
      </c>
      <c r="N182" s="142">
        <v>505.74</v>
      </c>
      <c r="O182" s="142">
        <v>101655.29</v>
      </c>
      <c r="P182" s="142"/>
    </row>
    <row r="183" spans="1:16" ht="9.9" customHeight="1" x14ac:dyDescent="0.3">
      <c r="A183" s="207" t="s">
        <v>657</v>
      </c>
      <c r="B183" s="291" t="s">
        <v>336</v>
      </c>
      <c r="C183" s="292"/>
      <c r="D183" s="292"/>
      <c r="E183" s="292"/>
      <c r="F183" s="292"/>
      <c r="G183" s="301" t="s">
        <v>658</v>
      </c>
      <c r="H183" s="302"/>
      <c r="I183" s="302"/>
      <c r="J183" s="302"/>
      <c r="K183" s="302"/>
      <c r="L183" s="143">
        <v>101149.55</v>
      </c>
      <c r="M183" s="143">
        <v>0</v>
      </c>
      <c r="N183" s="143">
        <v>505.74</v>
      </c>
      <c r="O183" s="143">
        <v>101655.29</v>
      </c>
      <c r="P183" s="143"/>
    </row>
    <row r="184" spans="1:16" ht="9.9" customHeight="1" x14ac:dyDescent="0.3">
      <c r="A184" s="30" t="s">
        <v>336</v>
      </c>
      <c r="B184" s="291" t="s">
        <v>336</v>
      </c>
      <c r="C184" s="292"/>
      <c r="D184" s="292"/>
      <c r="E184" s="292"/>
      <c r="F184" s="292"/>
      <c r="G184" s="31" t="s">
        <v>336</v>
      </c>
      <c r="H184" s="32"/>
      <c r="I184" s="32"/>
      <c r="J184" s="32"/>
      <c r="K184" s="32"/>
      <c r="L184" s="144"/>
      <c r="M184" s="144"/>
      <c r="N184" s="144"/>
      <c r="O184" s="144"/>
      <c r="P184" s="144"/>
    </row>
    <row r="185" spans="1:16" ht="9.9" customHeight="1" x14ac:dyDescent="0.3">
      <c r="A185" s="206" t="s">
        <v>659</v>
      </c>
      <c r="B185" s="291" t="s">
        <v>336</v>
      </c>
      <c r="C185" s="292"/>
      <c r="D185" s="299" t="s">
        <v>660</v>
      </c>
      <c r="E185" s="300"/>
      <c r="F185" s="300"/>
      <c r="G185" s="300"/>
      <c r="H185" s="300"/>
      <c r="I185" s="300"/>
      <c r="J185" s="300"/>
      <c r="K185" s="300"/>
      <c r="L185" s="142">
        <v>9654554.6899999995</v>
      </c>
      <c r="M185" s="142">
        <v>0</v>
      </c>
      <c r="N185" s="142">
        <v>0</v>
      </c>
      <c r="O185" s="142">
        <v>9654554.6899999995</v>
      </c>
      <c r="P185" s="142"/>
    </row>
    <row r="186" spans="1:16" ht="9.9" customHeight="1" x14ac:dyDescent="0.3">
      <c r="A186" s="206" t="s">
        <v>661</v>
      </c>
      <c r="B186" s="291" t="s">
        <v>336</v>
      </c>
      <c r="C186" s="292"/>
      <c r="D186" s="292"/>
      <c r="E186" s="299" t="s">
        <v>660</v>
      </c>
      <c r="F186" s="300"/>
      <c r="G186" s="300"/>
      <c r="H186" s="300"/>
      <c r="I186" s="300"/>
      <c r="J186" s="300"/>
      <c r="K186" s="300"/>
      <c r="L186" s="142">
        <v>9654554.6899999995</v>
      </c>
      <c r="M186" s="142">
        <v>0</v>
      </c>
      <c r="N186" s="142">
        <v>0</v>
      </c>
      <c r="O186" s="142">
        <v>9654554.6899999995</v>
      </c>
      <c r="P186" s="142"/>
    </row>
    <row r="187" spans="1:16" ht="9.9" customHeight="1" x14ac:dyDescent="0.3">
      <c r="A187" s="206" t="s">
        <v>662</v>
      </c>
      <c r="B187" s="291" t="s">
        <v>336</v>
      </c>
      <c r="C187" s="292"/>
      <c r="D187" s="292"/>
      <c r="E187" s="292"/>
      <c r="F187" s="299" t="s">
        <v>663</v>
      </c>
      <c r="G187" s="300"/>
      <c r="H187" s="300"/>
      <c r="I187" s="300"/>
      <c r="J187" s="300"/>
      <c r="K187" s="300"/>
      <c r="L187" s="142">
        <v>9654554.6899999995</v>
      </c>
      <c r="M187" s="142">
        <v>0</v>
      </c>
      <c r="N187" s="142">
        <v>0</v>
      </c>
      <c r="O187" s="142">
        <v>9654554.6899999995</v>
      </c>
      <c r="P187" s="142"/>
    </row>
    <row r="188" spans="1:16" ht="9.9" customHeight="1" x14ac:dyDescent="0.3">
      <c r="A188" s="207" t="s">
        <v>664</v>
      </c>
      <c r="B188" s="291" t="s">
        <v>336</v>
      </c>
      <c r="C188" s="292"/>
      <c r="D188" s="292"/>
      <c r="E188" s="292"/>
      <c r="F188" s="292"/>
      <c r="G188" s="301" t="s">
        <v>432</v>
      </c>
      <c r="H188" s="302"/>
      <c r="I188" s="302"/>
      <c r="J188" s="302"/>
      <c r="K188" s="302"/>
      <c r="L188" s="143">
        <v>29585</v>
      </c>
      <c r="M188" s="143">
        <v>0</v>
      </c>
      <c r="N188" s="143">
        <v>0</v>
      </c>
      <c r="O188" s="143">
        <v>29585</v>
      </c>
      <c r="P188" s="143"/>
    </row>
    <row r="189" spans="1:16" ht="9.9" customHeight="1" x14ac:dyDescent="0.3">
      <c r="A189" s="207" t="s">
        <v>665</v>
      </c>
      <c r="B189" s="291" t="s">
        <v>336</v>
      </c>
      <c r="C189" s="292"/>
      <c r="D189" s="292"/>
      <c r="E189" s="292"/>
      <c r="F189" s="292"/>
      <c r="G189" s="301" t="s">
        <v>555</v>
      </c>
      <c r="H189" s="302"/>
      <c r="I189" s="302"/>
      <c r="J189" s="302"/>
      <c r="K189" s="302"/>
      <c r="L189" s="143">
        <v>1267564.69</v>
      </c>
      <c r="M189" s="143">
        <v>0</v>
      </c>
      <c r="N189" s="143">
        <v>0</v>
      </c>
      <c r="O189" s="143">
        <v>1267564.69</v>
      </c>
      <c r="P189" s="143"/>
    </row>
    <row r="190" spans="1:16" ht="9.9" customHeight="1" x14ac:dyDescent="0.3">
      <c r="A190" s="207" t="s">
        <v>666</v>
      </c>
      <c r="B190" s="291" t="s">
        <v>336</v>
      </c>
      <c r="C190" s="292"/>
      <c r="D190" s="292"/>
      <c r="E190" s="292"/>
      <c r="F190" s="292"/>
      <c r="G190" s="301" t="s">
        <v>557</v>
      </c>
      <c r="H190" s="302"/>
      <c r="I190" s="302"/>
      <c r="J190" s="302"/>
      <c r="K190" s="302"/>
      <c r="L190" s="143">
        <v>35000</v>
      </c>
      <c r="M190" s="143">
        <v>0</v>
      </c>
      <c r="N190" s="143">
        <v>0</v>
      </c>
      <c r="O190" s="143">
        <v>35000</v>
      </c>
      <c r="P190" s="143"/>
    </row>
    <row r="191" spans="1:16" ht="9.9" customHeight="1" x14ac:dyDescent="0.3">
      <c r="A191" s="207" t="s">
        <v>667</v>
      </c>
      <c r="B191" s="291" t="s">
        <v>336</v>
      </c>
      <c r="C191" s="292"/>
      <c r="D191" s="292"/>
      <c r="E191" s="292"/>
      <c r="F191" s="292"/>
      <c r="G191" s="301" t="s">
        <v>559</v>
      </c>
      <c r="H191" s="302"/>
      <c r="I191" s="302"/>
      <c r="J191" s="302"/>
      <c r="K191" s="302"/>
      <c r="L191" s="143">
        <v>150000</v>
      </c>
      <c r="M191" s="143">
        <v>0</v>
      </c>
      <c r="N191" s="143">
        <v>0</v>
      </c>
      <c r="O191" s="143">
        <v>150000</v>
      </c>
      <c r="P191" s="143"/>
    </row>
    <row r="192" spans="1:16" ht="9.9" customHeight="1" x14ac:dyDescent="0.3">
      <c r="A192" s="207" t="s">
        <v>668</v>
      </c>
      <c r="B192" s="291" t="s">
        <v>336</v>
      </c>
      <c r="C192" s="292"/>
      <c r="D192" s="292"/>
      <c r="E192" s="292"/>
      <c r="F192" s="292"/>
      <c r="G192" s="301" t="s">
        <v>561</v>
      </c>
      <c r="H192" s="302"/>
      <c r="I192" s="302"/>
      <c r="J192" s="302"/>
      <c r="K192" s="302"/>
      <c r="L192" s="143">
        <v>8172405</v>
      </c>
      <c r="M192" s="143">
        <v>0</v>
      </c>
      <c r="N192" s="143">
        <v>0</v>
      </c>
      <c r="O192" s="143">
        <v>8172405</v>
      </c>
      <c r="P192" s="143"/>
    </row>
    <row r="193" spans="1:16" ht="9.9" customHeight="1" x14ac:dyDescent="0.3">
      <c r="A193" s="206" t="s">
        <v>336</v>
      </c>
      <c r="B193" s="291" t="s">
        <v>336</v>
      </c>
      <c r="C193" s="292"/>
      <c r="D193" s="33" t="s">
        <v>336</v>
      </c>
      <c r="E193" s="34"/>
      <c r="F193" s="34"/>
      <c r="G193" s="34"/>
      <c r="H193" s="34"/>
      <c r="I193" s="34"/>
      <c r="J193" s="34"/>
      <c r="K193" s="34"/>
      <c r="L193" s="146"/>
      <c r="M193" s="146"/>
      <c r="N193" s="146"/>
      <c r="O193" s="146"/>
      <c r="P193" s="146"/>
    </row>
    <row r="194" spans="1:16" ht="9.9" customHeight="1" x14ac:dyDescent="0.3">
      <c r="A194" s="206" t="s">
        <v>669</v>
      </c>
      <c r="B194" s="299" t="s">
        <v>670</v>
      </c>
      <c r="C194" s="300"/>
      <c r="D194" s="300"/>
      <c r="E194" s="300"/>
      <c r="F194" s="300"/>
      <c r="G194" s="300"/>
      <c r="H194" s="300"/>
      <c r="I194" s="300"/>
      <c r="J194" s="300"/>
      <c r="K194" s="300"/>
      <c r="L194" s="142">
        <v>7156811.8300000001</v>
      </c>
      <c r="M194" s="142">
        <v>1340702.1299999999</v>
      </c>
      <c r="N194" s="142">
        <v>495514.55</v>
      </c>
      <c r="O194" s="142">
        <v>8001999.4100000001</v>
      </c>
      <c r="P194" s="142">
        <f>M194-N194</f>
        <v>845187.57999999984</v>
      </c>
    </row>
    <row r="195" spans="1:16" ht="9.9" customHeight="1" x14ac:dyDescent="0.3">
      <c r="A195" s="206" t="s">
        <v>671</v>
      </c>
      <c r="B195" s="202" t="s">
        <v>336</v>
      </c>
      <c r="C195" s="299" t="s">
        <v>672</v>
      </c>
      <c r="D195" s="300"/>
      <c r="E195" s="300"/>
      <c r="F195" s="300"/>
      <c r="G195" s="300"/>
      <c r="H195" s="300"/>
      <c r="I195" s="300"/>
      <c r="J195" s="300"/>
      <c r="K195" s="300"/>
      <c r="L195" s="142">
        <v>4323434.79</v>
      </c>
      <c r="M195" s="142">
        <v>1038886.87</v>
      </c>
      <c r="N195" s="142">
        <v>495514.55</v>
      </c>
      <c r="O195" s="142">
        <v>4866807.1100000003</v>
      </c>
      <c r="P195" s="142">
        <f t="shared" ref="P195:P203" si="0">M195-N195</f>
        <v>543372.32000000007</v>
      </c>
    </row>
    <row r="196" spans="1:16" ht="9.9" customHeight="1" x14ac:dyDescent="0.3">
      <c r="A196" s="206" t="s">
        <v>673</v>
      </c>
      <c r="B196" s="291" t="s">
        <v>336</v>
      </c>
      <c r="C196" s="292"/>
      <c r="D196" s="299" t="s">
        <v>674</v>
      </c>
      <c r="E196" s="300"/>
      <c r="F196" s="300"/>
      <c r="G196" s="300"/>
      <c r="H196" s="300"/>
      <c r="I196" s="300"/>
      <c r="J196" s="300"/>
      <c r="K196" s="300"/>
      <c r="L196" s="142">
        <v>3426349.15</v>
      </c>
      <c r="M196" s="142">
        <v>888370.28</v>
      </c>
      <c r="N196" s="142">
        <v>495514.55</v>
      </c>
      <c r="O196" s="142">
        <v>3819204.88</v>
      </c>
      <c r="P196" s="142">
        <f t="shared" si="0"/>
        <v>392855.73000000004</v>
      </c>
    </row>
    <row r="197" spans="1:16" ht="9.9" customHeight="1" x14ac:dyDescent="0.3">
      <c r="A197" s="206" t="s">
        <v>675</v>
      </c>
      <c r="B197" s="291" t="s">
        <v>336</v>
      </c>
      <c r="C197" s="292"/>
      <c r="D197" s="292"/>
      <c r="E197" s="299" t="s">
        <v>676</v>
      </c>
      <c r="F197" s="300"/>
      <c r="G197" s="300"/>
      <c r="H197" s="300"/>
      <c r="I197" s="300"/>
      <c r="J197" s="300"/>
      <c r="K197" s="300"/>
      <c r="L197" s="142">
        <v>107876.49</v>
      </c>
      <c r="M197" s="142">
        <v>4695.88</v>
      </c>
      <c r="N197" s="142">
        <v>0</v>
      </c>
      <c r="O197" s="142">
        <v>112572.37</v>
      </c>
      <c r="P197" s="142">
        <f t="shared" si="0"/>
        <v>4695.88</v>
      </c>
    </row>
    <row r="198" spans="1:16" ht="9.9" customHeight="1" x14ac:dyDescent="0.3">
      <c r="A198" s="206" t="s">
        <v>697</v>
      </c>
      <c r="B198" s="291" t="s">
        <v>336</v>
      </c>
      <c r="C198" s="292"/>
      <c r="D198" s="292"/>
      <c r="E198" s="292"/>
      <c r="F198" s="299" t="s">
        <v>698</v>
      </c>
      <c r="G198" s="300"/>
      <c r="H198" s="300"/>
      <c r="I198" s="300"/>
      <c r="J198" s="300"/>
      <c r="K198" s="300"/>
      <c r="L198" s="142">
        <v>107876.49</v>
      </c>
      <c r="M198" s="142">
        <v>4695.88</v>
      </c>
      <c r="N198" s="142">
        <v>0</v>
      </c>
      <c r="O198" s="142">
        <v>112572.37</v>
      </c>
      <c r="P198" s="142">
        <f t="shared" si="0"/>
        <v>4695.88</v>
      </c>
    </row>
    <row r="199" spans="1:16" ht="9.9" customHeight="1" x14ac:dyDescent="0.3">
      <c r="A199" s="207" t="s">
        <v>699</v>
      </c>
      <c r="B199" s="291" t="s">
        <v>336</v>
      </c>
      <c r="C199" s="292"/>
      <c r="D199" s="292"/>
      <c r="E199" s="292"/>
      <c r="F199" s="292"/>
      <c r="G199" s="301" t="s">
        <v>680</v>
      </c>
      <c r="H199" s="302"/>
      <c r="I199" s="302"/>
      <c r="J199" s="302"/>
      <c r="K199" s="302"/>
      <c r="L199" s="143">
        <v>82529.570000000007</v>
      </c>
      <c r="M199" s="143">
        <v>3587.73</v>
      </c>
      <c r="N199" s="143">
        <v>0</v>
      </c>
      <c r="O199" s="143">
        <v>86117.3</v>
      </c>
      <c r="P199" s="143">
        <f t="shared" si="0"/>
        <v>3587.73</v>
      </c>
    </row>
    <row r="200" spans="1:16" ht="9.9" customHeight="1" x14ac:dyDescent="0.3">
      <c r="A200" s="207" t="s">
        <v>702</v>
      </c>
      <c r="B200" s="291" t="s">
        <v>336</v>
      </c>
      <c r="C200" s="292"/>
      <c r="D200" s="292"/>
      <c r="E200" s="292"/>
      <c r="F200" s="292"/>
      <c r="G200" s="301" t="s">
        <v>686</v>
      </c>
      <c r="H200" s="302"/>
      <c r="I200" s="302"/>
      <c r="J200" s="302"/>
      <c r="K200" s="302"/>
      <c r="L200" s="143">
        <v>16505.919999999998</v>
      </c>
      <c r="M200" s="143">
        <v>717.55</v>
      </c>
      <c r="N200" s="143">
        <v>0</v>
      </c>
      <c r="O200" s="143">
        <v>17223.47</v>
      </c>
      <c r="P200" s="143">
        <f t="shared" si="0"/>
        <v>717.55</v>
      </c>
    </row>
    <row r="201" spans="1:16" ht="9.9" customHeight="1" x14ac:dyDescent="0.3">
      <c r="A201" s="207" t="s">
        <v>703</v>
      </c>
      <c r="B201" s="291" t="s">
        <v>336</v>
      </c>
      <c r="C201" s="292"/>
      <c r="D201" s="292"/>
      <c r="E201" s="292"/>
      <c r="F201" s="292"/>
      <c r="G201" s="301" t="s">
        <v>688</v>
      </c>
      <c r="H201" s="302"/>
      <c r="I201" s="302"/>
      <c r="J201" s="302"/>
      <c r="K201" s="302"/>
      <c r="L201" s="143">
        <v>6602.38</v>
      </c>
      <c r="M201" s="143">
        <v>287.02</v>
      </c>
      <c r="N201" s="143">
        <v>0</v>
      </c>
      <c r="O201" s="143">
        <v>6889.4</v>
      </c>
      <c r="P201" s="143">
        <f t="shared" si="0"/>
        <v>287.02</v>
      </c>
    </row>
    <row r="202" spans="1:16" ht="9.9" customHeight="1" x14ac:dyDescent="0.3">
      <c r="A202" s="207" t="s">
        <v>704</v>
      </c>
      <c r="B202" s="291" t="s">
        <v>336</v>
      </c>
      <c r="C202" s="292"/>
      <c r="D202" s="292"/>
      <c r="E202" s="292"/>
      <c r="F202" s="292"/>
      <c r="G202" s="301" t="s">
        <v>692</v>
      </c>
      <c r="H202" s="302"/>
      <c r="I202" s="302"/>
      <c r="J202" s="302"/>
      <c r="K202" s="302"/>
      <c r="L202" s="143">
        <v>30.12</v>
      </c>
      <c r="M202" s="143">
        <v>1.28</v>
      </c>
      <c r="N202" s="143">
        <v>0</v>
      </c>
      <c r="O202" s="143">
        <v>31.4</v>
      </c>
      <c r="P202" s="143">
        <f t="shared" si="0"/>
        <v>1.28</v>
      </c>
    </row>
    <row r="203" spans="1:16" ht="10.35" customHeight="1" x14ac:dyDescent="0.3">
      <c r="A203" s="207" t="s">
        <v>705</v>
      </c>
      <c r="B203" s="303" t="s">
        <v>336</v>
      </c>
      <c r="C203" s="304"/>
      <c r="D203" s="304"/>
      <c r="E203" s="304"/>
      <c r="F203" s="304"/>
      <c r="G203" s="305" t="s">
        <v>694</v>
      </c>
      <c r="H203" s="306"/>
      <c r="I203" s="306"/>
      <c r="J203" s="306"/>
      <c r="K203" s="306"/>
      <c r="L203" s="145">
        <v>2208.5</v>
      </c>
      <c r="M203" s="145">
        <v>102.3</v>
      </c>
      <c r="N203" s="145">
        <v>0</v>
      </c>
      <c r="O203" s="145">
        <v>2310.8000000000002</v>
      </c>
      <c r="P203" s="145">
        <f t="shared" si="0"/>
        <v>102.3</v>
      </c>
    </row>
    <row r="204" spans="1:16" ht="9.9" customHeight="1" x14ac:dyDescent="0.3">
      <c r="A204" s="30" t="s">
        <v>336</v>
      </c>
      <c r="B204" s="307" t="s">
        <v>336</v>
      </c>
      <c r="C204" s="308"/>
      <c r="D204" s="308"/>
      <c r="E204" s="308"/>
      <c r="F204" s="308"/>
      <c r="G204" s="278" t="s">
        <v>336</v>
      </c>
      <c r="H204" s="279"/>
      <c r="I204" s="279"/>
      <c r="J204" s="279"/>
      <c r="K204" s="279"/>
      <c r="L204" s="280"/>
      <c r="M204" s="280"/>
      <c r="N204" s="280"/>
      <c r="O204" s="280"/>
      <c r="P204" s="280"/>
    </row>
    <row r="205" spans="1:16" ht="9.9" customHeight="1" x14ac:dyDescent="0.3">
      <c r="A205" s="206" t="s">
        <v>706</v>
      </c>
      <c r="B205" s="291" t="s">
        <v>336</v>
      </c>
      <c r="C205" s="292"/>
      <c r="D205" s="292"/>
      <c r="E205" s="299" t="s">
        <v>707</v>
      </c>
      <c r="F205" s="300"/>
      <c r="G205" s="300"/>
      <c r="H205" s="300"/>
      <c r="I205" s="300"/>
      <c r="J205" s="300"/>
      <c r="K205" s="300"/>
      <c r="L205" s="142">
        <v>2726434.43</v>
      </c>
      <c r="M205" s="142">
        <v>843947.89</v>
      </c>
      <c r="N205" s="142">
        <v>495514.55</v>
      </c>
      <c r="O205" s="142">
        <v>3074867.77</v>
      </c>
      <c r="P205" s="142">
        <f t="shared" ref="P205:P217" si="1">M205-N205</f>
        <v>348433.34</v>
      </c>
    </row>
    <row r="206" spans="1:16" ht="9.9" customHeight="1" x14ac:dyDescent="0.3">
      <c r="A206" s="206" t="s">
        <v>708</v>
      </c>
      <c r="B206" s="291" t="s">
        <v>336</v>
      </c>
      <c r="C206" s="292"/>
      <c r="D206" s="292"/>
      <c r="E206" s="292"/>
      <c r="F206" s="299" t="s">
        <v>678</v>
      </c>
      <c r="G206" s="300"/>
      <c r="H206" s="300"/>
      <c r="I206" s="300"/>
      <c r="J206" s="300"/>
      <c r="K206" s="300"/>
      <c r="L206" s="142">
        <v>604644.53</v>
      </c>
      <c r="M206" s="142">
        <v>203282.55</v>
      </c>
      <c r="N206" s="142">
        <v>119873.15</v>
      </c>
      <c r="O206" s="142">
        <v>688053.93</v>
      </c>
      <c r="P206" s="142">
        <f t="shared" si="1"/>
        <v>83409.399999999994</v>
      </c>
    </row>
    <row r="207" spans="1:16" ht="9.9" customHeight="1" x14ac:dyDescent="0.3">
      <c r="A207" s="207" t="s">
        <v>709</v>
      </c>
      <c r="B207" s="291" t="s">
        <v>336</v>
      </c>
      <c r="C207" s="292"/>
      <c r="D207" s="292"/>
      <c r="E207" s="292"/>
      <c r="F207" s="292"/>
      <c r="G207" s="301" t="s">
        <v>680</v>
      </c>
      <c r="H207" s="302"/>
      <c r="I207" s="302"/>
      <c r="J207" s="302"/>
      <c r="K207" s="302"/>
      <c r="L207" s="143">
        <v>309699.51</v>
      </c>
      <c r="M207" s="143">
        <v>36980.879999999997</v>
      </c>
      <c r="N207" s="143">
        <v>0</v>
      </c>
      <c r="O207" s="143">
        <v>346680.39</v>
      </c>
      <c r="P207" s="143">
        <f t="shared" si="1"/>
        <v>36980.879999999997</v>
      </c>
    </row>
    <row r="208" spans="1:16" ht="9.9" customHeight="1" x14ac:dyDescent="0.3">
      <c r="A208" s="207" t="s">
        <v>710</v>
      </c>
      <c r="B208" s="291" t="s">
        <v>336</v>
      </c>
      <c r="C208" s="292"/>
      <c r="D208" s="292"/>
      <c r="E208" s="292"/>
      <c r="F208" s="292"/>
      <c r="G208" s="301" t="s">
        <v>682</v>
      </c>
      <c r="H208" s="302"/>
      <c r="I208" s="302"/>
      <c r="J208" s="302"/>
      <c r="K208" s="302"/>
      <c r="L208" s="143">
        <v>39859.879999999997</v>
      </c>
      <c r="M208" s="143">
        <v>86894.27</v>
      </c>
      <c r="N208" s="143">
        <v>77313.460000000006</v>
      </c>
      <c r="O208" s="143">
        <v>49440.69</v>
      </c>
      <c r="P208" s="143">
        <f t="shared" si="1"/>
        <v>9580.8099999999977</v>
      </c>
    </row>
    <row r="209" spans="1:16" ht="9.9" customHeight="1" x14ac:dyDescent="0.3">
      <c r="A209" s="207" t="s">
        <v>711</v>
      </c>
      <c r="B209" s="291" t="s">
        <v>336</v>
      </c>
      <c r="C209" s="292"/>
      <c r="D209" s="292"/>
      <c r="E209" s="292"/>
      <c r="F209" s="292"/>
      <c r="G209" s="301" t="s">
        <v>684</v>
      </c>
      <c r="H209" s="302"/>
      <c r="I209" s="302"/>
      <c r="J209" s="302"/>
      <c r="K209" s="302"/>
      <c r="L209" s="143">
        <v>41066.47</v>
      </c>
      <c r="M209" s="143">
        <v>48252.04</v>
      </c>
      <c r="N209" s="143">
        <v>41066.47</v>
      </c>
      <c r="O209" s="143">
        <v>48252.04</v>
      </c>
      <c r="P209" s="143">
        <f t="shared" si="1"/>
        <v>7185.57</v>
      </c>
    </row>
    <row r="210" spans="1:16" ht="9.9" customHeight="1" x14ac:dyDescent="0.3">
      <c r="A210" s="207" t="s">
        <v>712</v>
      </c>
      <c r="B210" s="291" t="s">
        <v>336</v>
      </c>
      <c r="C210" s="292"/>
      <c r="D210" s="292"/>
      <c r="E210" s="292"/>
      <c r="F210" s="292"/>
      <c r="G210" s="301" t="s">
        <v>686</v>
      </c>
      <c r="H210" s="302"/>
      <c r="I210" s="302"/>
      <c r="J210" s="302"/>
      <c r="K210" s="302"/>
      <c r="L210" s="143">
        <v>94290.72</v>
      </c>
      <c r="M210" s="143">
        <v>12443.09</v>
      </c>
      <c r="N210" s="143">
        <v>0</v>
      </c>
      <c r="O210" s="143">
        <v>106733.81</v>
      </c>
      <c r="P210" s="143">
        <f t="shared" si="1"/>
        <v>12443.09</v>
      </c>
    </row>
    <row r="211" spans="1:16" ht="9.9" customHeight="1" x14ac:dyDescent="0.3">
      <c r="A211" s="207" t="s">
        <v>713</v>
      </c>
      <c r="B211" s="291" t="s">
        <v>336</v>
      </c>
      <c r="C211" s="292"/>
      <c r="D211" s="292"/>
      <c r="E211" s="292"/>
      <c r="F211" s="292"/>
      <c r="G211" s="301" t="s">
        <v>688</v>
      </c>
      <c r="H211" s="302"/>
      <c r="I211" s="302"/>
      <c r="J211" s="302"/>
      <c r="K211" s="302"/>
      <c r="L211" s="143">
        <v>28248.720000000001</v>
      </c>
      <c r="M211" s="143">
        <v>3649.19</v>
      </c>
      <c r="N211" s="143">
        <v>0</v>
      </c>
      <c r="O211" s="143">
        <v>31897.91</v>
      </c>
      <c r="P211" s="143">
        <f t="shared" si="1"/>
        <v>3649.19</v>
      </c>
    </row>
    <row r="212" spans="1:16" ht="9.9" customHeight="1" x14ac:dyDescent="0.3">
      <c r="A212" s="207" t="s">
        <v>714</v>
      </c>
      <c r="B212" s="291" t="s">
        <v>336</v>
      </c>
      <c r="C212" s="292"/>
      <c r="D212" s="292"/>
      <c r="E212" s="292"/>
      <c r="F212" s="292"/>
      <c r="G212" s="301" t="s">
        <v>690</v>
      </c>
      <c r="H212" s="302"/>
      <c r="I212" s="302"/>
      <c r="J212" s="302"/>
      <c r="K212" s="302"/>
      <c r="L212" s="143">
        <v>3672.09</v>
      </c>
      <c r="M212" s="143">
        <v>462.3</v>
      </c>
      <c r="N212" s="143">
        <v>0</v>
      </c>
      <c r="O212" s="143">
        <v>4134.3900000000003</v>
      </c>
      <c r="P212" s="143">
        <f t="shared" si="1"/>
        <v>462.3</v>
      </c>
    </row>
    <row r="213" spans="1:16" ht="9.9" customHeight="1" x14ac:dyDescent="0.3">
      <c r="A213" s="207" t="s">
        <v>715</v>
      </c>
      <c r="B213" s="291" t="s">
        <v>336</v>
      </c>
      <c r="C213" s="292"/>
      <c r="D213" s="292"/>
      <c r="E213" s="292"/>
      <c r="F213" s="292"/>
      <c r="G213" s="301" t="s">
        <v>716</v>
      </c>
      <c r="H213" s="302"/>
      <c r="I213" s="302"/>
      <c r="J213" s="302"/>
      <c r="K213" s="302"/>
      <c r="L213" s="143">
        <v>27320.28</v>
      </c>
      <c r="M213" s="143">
        <v>5357.01</v>
      </c>
      <c r="N213" s="143">
        <v>1493.22</v>
      </c>
      <c r="O213" s="143">
        <v>31184.07</v>
      </c>
      <c r="P213" s="143">
        <f t="shared" si="1"/>
        <v>3863.79</v>
      </c>
    </row>
    <row r="214" spans="1:16" ht="9.9" customHeight="1" x14ac:dyDescent="0.3">
      <c r="A214" s="207" t="s">
        <v>717</v>
      </c>
      <c r="B214" s="291" t="s">
        <v>336</v>
      </c>
      <c r="C214" s="292"/>
      <c r="D214" s="292"/>
      <c r="E214" s="292"/>
      <c r="F214" s="292"/>
      <c r="G214" s="301" t="s">
        <v>692</v>
      </c>
      <c r="H214" s="302"/>
      <c r="I214" s="302"/>
      <c r="J214" s="302"/>
      <c r="K214" s="302"/>
      <c r="L214" s="143">
        <v>778.87</v>
      </c>
      <c r="M214" s="143">
        <v>119.56</v>
      </c>
      <c r="N214" s="143">
        <v>0</v>
      </c>
      <c r="O214" s="143">
        <v>898.43</v>
      </c>
      <c r="P214" s="143">
        <f t="shared" si="1"/>
        <v>119.56</v>
      </c>
    </row>
    <row r="215" spans="1:16" ht="9.9" customHeight="1" x14ac:dyDescent="0.3">
      <c r="A215" s="207" t="s">
        <v>718</v>
      </c>
      <c r="B215" s="291" t="s">
        <v>336</v>
      </c>
      <c r="C215" s="292"/>
      <c r="D215" s="292"/>
      <c r="E215" s="292"/>
      <c r="F215" s="292"/>
      <c r="G215" s="301" t="s">
        <v>694</v>
      </c>
      <c r="H215" s="302"/>
      <c r="I215" s="302"/>
      <c r="J215" s="302"/>
      <c r="K215" s="302"/>
      <c r="L215" s="143">
        <v>56104.5</v>
      </c>
      <c r="M215" s="143">
        <v>8459</v>
      </c>
      <c r="N215" s="143">
        <v>0</v>
      </c>
      <c r="O215" s="143">
        <v>64563.5</v>
      </c>
      <c r="P215" s="143">
        <f t="shared" si="1"/>
        <v>8459</v>
      </c>
    </row>
    <row r="216" spans="1:16" ht="9.9" customHeight="1" x14ac:dyDescent="0.3">
      <c r="A216" s="207" t="s">
        <v>719</v>
      </c>
      <c r="B216" s="291" t="s">
        <v>336</v>
      </c>
      <c r="C216" s="292"/>
      <c r="D216" s="292"/>
      <c r="E216" s="292"/>
      <c r="F216" s="292"/>
      <c r="G216" s="301" t="s">
        <v>720</v>
      </c>
      <c r="H216" s="302"/>
      <c r="I216" s="302"/>
      <c r="J216" s="302"/>
      <c r="K216" s="302"/>
      <c r="L216" s="143">
        <v>3329.49</v>
      </c>
      <c r="M216" s="143">
        <v>391.21</v>
      </c>
      <c r="N216" s="143">
        <v>0</v>
      </c>
      <c r="O216" s="143">
        <v>3720.7</v>
      </c>
      <c r="P216" s="143">
        <f t="shared" si="1"/>
        <v>391.21</v>
      </c>
    </row>
    <row r="217" spans="1:16" ht="9.9" customHeight="1" x14ac:dyDescent="0.3">
      <c r="A217" s="207" t="s">
        <v>721</v>
      </c>
      <c r="B217" s="291" t="s">
        <v>336</v>
      </c>
      <c r="C217" s="292"/>
      <c r="D217" s="292"/>
      <c r="E217" s="292"/>
      <c r="F217" s="292"/>
      <c r="G217" s="301" t="s">
        <v>696</v>
      </c>
      <c r="H217" s="302"/>
      <c r="I217" s="302"/>
      <c r="J217" s="302"/>
      <c r="K217" s="302"/>
      <c r="L217" s="143">
        <v>274</v>
      </c>
      <c r="M217" s="143">
        <v>274</v>
      </c>
      <c r="N217" s="143">
        <v>0</v>
      </c>
      <c r="O217" s="143">
        <v>548</v>
      </c>
      <c r="P217" s="143">
        <f t="shared" si="1"/>
        <v>274</v>
      </c>
    </row>
    <row r="218" spans="1:16" ht="9.9" customHeight="1" x14ac:dyDescent="0.3">
      <c r="A218" s="30" t="s">
        <v>336</v>
      </c>
      <c r="B218" s="291" t="s">
        <v>336</v>
      </c>
      <c r="C218" s="292"/>
      <c r="D218" s="292"/>
      <c r="E218" s="292"/>
      <c r="F218" s="292"/>
      <c r="G218" s="31" t="s">
        <v>336</v>
      </c>
      <c r="H218" s="32"/>
      <c r="I218" s="32"/>
      <c r="J218" s="32"/>
      <c r="K218" s="32"/>
      <c r="L218" s="144"/>
      <c r="M218" s="144"/>
      <c r="N218" s="144"/>
      <c r="O218" s="144"/>
      <c r="P218" s="144"/>
    </row>
    <row r="219" spans="1:16" ht="9.9" customHeight="1" x14ac:dyDescent="0.3">
      <c r="A219" s="206" t="s">
        <v>722</v>
      </c>
      <c r="B219" s="291" t="s">
        <v>336</v>
      </c>
      <c r="C219" s="292"/>
      <c r="D219" s="292"/>
      <c r="E219" s="292"/>
      <c r="F219" s="299" t="s">
        <v>698</v>
      </c>
      <c r="G219" s="300"/>
      <c r="H219" s="300"/>
      <c r="I219" s="300"/>
      <c r="J219" s="300"/>
      <c r="K219" s="300"/>
      <c r="L219" s="142">
        <v>2121789.9</v>
      </c>
      <c r="M219" s="142">
        <v>640665.34</v>
      </c>
      <c r="N219" s="142">
        <v>375641.4</v>
      </c>
      <c r="O219" s="142">
        <v>2386813.84</v>
      </c>
      <c r="P219" s="142">
        <f t="shared" ref="P219:P234" si="2">M219-N219</f>
        <v>265023.93999999994</v>
      </c>
    </row>
    <row r="220" spans="1:16" ht="9.9" customHeight="1" x14ac:dyDescent="0.3">
      <c r="A220" s="207" t="s">
        <v>723</v>
      </c>
      <c r="B220" s="291" t="s">
        <v>336</v>
      </c>
      <c r="C220" s="292"/>
      <c r="D220" s="292"/>
      <c r="E220" s="292"/>
      <c r="F220" s="292"/>
      <c r="G220" s="301" t="s">
        <v>680</v>
      </c>
      <c r="H220" s="302"/>
      <c r="I220" s="302"/>
      <c r="J220" s="302"/>
      <c r="K220" s="302"/>
      <c r="L220" s="143">
        <v>983983.53</v>
      </c>
      <c r="M220" s="143">
        <v>104673.08</v>
      </c>
      <c r="N220" s="143">
        <v>0</v>
      </c>
      <c r="O220" s="143">
        <v>1088656.6100000001</v>
      </c>
      <c r="P220" s="143">
        <f t="shared" si="2"/>
        <v>104673.08</v>
      </c>
    </row>
    <row r="221" spans="1:16" ht="9.9" customHeight="1" x14ac:dyDescent="0.3">
      <c r="A221" s="207" t="s">
        <v>724</v>
      </c>
      <c r="B221" s="291" t="s">
        <v>336</v>
      </c>
      <c r="C221" s="292"/>
      <c r="D221" s="292"/>
      <c r="E221" s="292"/>
      <c r="F221" s="292"/>
      <c r="G221" s="301" t="s">
        <v>682</v>
      </c>
      <c r="H221" s="302"/>
      <c r="I221" s="302"/>
      <c r="J221" s="302"/>
      <c r="K221" s="302"/>
      <c r="L221" s="143">
        <v>97496.81</v>
      </c>
      <c r="M221" s="143">
        <v>264903.59999999998</v>
      </c>
      <c r="N221" s="143">
        <v>236538.48</v>
      </c>
      <c r="O221" s="143">
        <v>125861.93</v>
      </c>
      <c r="P221" s="143">
        <f t="shared" si="2"/>
        <v>28365.119999999966</v>
      </c>
    </row>
    <row r="222" spans="1:16" ht="9.9" customHeight="1" x14ac:dyDescent="0.3">
      <c r="A222" s="207" t="s">
        <v>725</v>
      </c>
      <c r="B222" s="291" t="s">
        <v>336</v>
      </c>
      <c r="C222" s="292"/>
      <c r="D222" s="292"/>
      <c r="E222" s="292"/>
      <c r="F222" s="292"/>
      <c r="G222" s="301" t="s">
        <v>684</v>
      </c>
      <c r="H222" s="302"/>
      <c r="I222" s="302"/>
      <c r="J222" s="302"/>
      <c r="K222" s="302"/>
      <c r="L222" s="143">
        <v>128647.22</v>
      </c>
      <c r="M222" s="143">
        <v>149237.18</v>
      </c>
      <c r="N222" s="143">
        <v>127842.05</v>
      </c>
      <c r="O222" s="143">
        <v>150042.35</v>
      </c>
      <c r="P222" s="143">
        <f t="shared" si="2"/>
        <v>21395.12999999999</v>
      </c>
    </row>
    <row r="223" spans="1:16" ht="9.9" customHeight="1" x14ac:dyDescent="0.3">
      <c r="A223" s="207" t="s">
        <v>726</v>
      </c>
      <c r="B223" s="291" t="s">
        <v>336</v>
      </c>
      <c r="C223" s="292"/>
      <c r="D223" s="292"/>
      <c r="E223" s="292"/>
      <c r="F223" s="292"/>
      <c r="G223" s="301" t="s">
        <v>727</v>
      </c>
      <c r="H223" s="302"/>
      <c r="I223" s="302"/>
      <c r="J223" s="302"/>
      <c r="K223" s="302"/>
      <c r="L223" s="143">
        <v>1691.06</v>
      </c>
      <c r="M223" s="143">
        <v>0</v>
      </c>
      <c r="N223" s="143">
        <v>0</v>
      </c>
      <c r="O223" s="143">
        <v>1691.06</v>
      </c>
      <c r="P223" s="143">
        <f t="shared" si="2"/>
        <v>0</v>
      </c>
    </row>
    <row r="224" spans="1:16" ht="9.9" customHeight="1" x14ac:dyDescent="0.3">
      <c r="A224" s="207" t="s">
        <v>728</v>
      </c>
      <c r="B224" s="291" t="s">
        <v>336</v>
      </c>
      <c r="C224" s="292"/>
      <c r="D224" s="292"/>
      <c r="E224" s="292"/>
      <c r="F224" s="292"/>
      <c r="G224" s="301" t="s">
        <v>729</v>
      </c>
      <c r="H224" s="302"/>
      <c r="I224" s="302"/>
      <c r="J224" s="302"/>
      <c r="K224" s="302"/>
      <c r="L224" s="143">
        <v>909.01</v>
      </c>
      <c r="M224" s="143">
        <v>0</v>
      </c>
      <c r="N224" s="143">
        <v>0</v>
      </c>
      <c r="O224" s="143">
        <v>909.01</v>
      </c>
      <c r="P224" s="143">
        <f t="shared" si="2"/>
        <v>0</v>
      </c>
    </row>
    <row r="225" spans="1:16" ht="9.9" customHeight="1" x14ac:dyDescent="0.3">
      <c r="A225" s="207" t="s">
        <v>730</v>
      </c>
      <c r="B225" s="291" t="s">
        <v>336</v>
      </c>
      <c r="C225" s="292"/>
      <c r="D225" s="292"/>
      <c r="E225" s="292"/>
      <c r="F225" s="292"/>
      <c r="G225" s="301" t="s">
        <v>686</v>
      </c>
      <c r="H225" s="302"/>
      <c r="I225" s="302"/>
      <c r="J225" s="302"/>
      <c r="K225" s="302"/>
      <c r="L225" s="143">
        <v>294172.56</v>
      </c>
      <c r="M225" s="143">
        <v>29755.49</v>
      </c>
      <c r="N225" s="143">
        <v>0</v>
      </c>
      <c r="O225" s="143">
        <v>323928.05</v>
      </c>
      <c r="P225" s="143">
        <f t="shared" si="2"/>
        <v>29755.49</v>
      </c>
    </row>
    <row r="226" spans="1:16" ht="9.9" customHeight="1" x14ac:dyDescent="0.3">
      <c r="A226" s="207" t="s">
        <v>731</v>
      </c>
      <c r="B226" s="291" t="s">
        <v>336</v>
      </c>
      <c r="C226" s="292"/>
      <c r="D226" s="292"/>
      <c r="E226" s="292"/>
      <c r="F226" s="292"/>
      <c r="G226" s="301" t="s">
        <v>688</v>
      </c>
      <c r="H226" s="302"/>
      <c r="I226" s="302"/>
      <c r="J226" s="302"/>
      <c r="K226" s="302"/>
      <c r="L226" s="143">
        <v>88737.97</v>
      </c>
      <c r="M226" s="143">
        <v>8438.02</v>
      </c>
      <c r="N226" s="143">
        <v>0</v>
      </c>
      <c r="O226" s="143">
        <v>97175.99</v>
      </c>
      <c r="P226" s="143">
        <f t="shared" si="2"/>
        <v>8438.02</v>
      </c>
    </row>
    <row r="227" spans="1:16" ht="9.9" customHeight="1" x14ac:dyDescent="0.3">
      <c r="A227" s="207" t="s">
        <v>732</v>
      </c>
      <c r="B227" s="291" t="s">
        <v>336</v>
      </c>
      <c r="C227" s="292"/>
      <c r="D227" s="292"/>
      <c r="E227" s="292"/>
      <c r="F227" s="292"/>
      <c r="G227" s="301" t="s">
        <v>690</v>
      </c>
      <c r="H227" s="302"/>
      <c r="I227" s="302"/>
      <c r="J227" s="302"/>
      <c r="K227" s="302"/>
      <c r="L227" s="143">
        <v>11123.51</v>
      </c>
      <c r="M227" s="143">
        <v>1100.1099999999999</v>
      </c>
      <c r="N227" s="143">
        <v>0</v>
      </c>
      <c r="O227" s="143">
        <v>12223.62</v>
      </c>
      <c r="P227" s="143">
        <f t="shared" si="2"/>
        <v>1100.1099999999999</v>
      </c>
    </row>
    <row r="228" spans="1:16" ht="9.9" customHeight="1" x14ac:dyDescent="0.3">
      <c r="A228" s="207" t="s">
        <v>733</v>
      </c>
      <c r="B228" s="291" t="s">
        <v>336</v>
      </c>
      <c r="C228" s="292"/>
      <c r="D228" s="292"/>
      <c r="E228" s="292"/>
      <c r="F228" s="292"/>
      <c r="G228" s="301" t="s">
        <v>716</v>
      </c>
      <c r="H228" s="302"/>
      <c r="I228" s="302"/>
      <c r="J228" s="302"/>
      <c r="K228" s="302"/>
      <c r="L228" s="143">
        <v>189520.11</v>
      </c>
      <c r="M228" s="143">
        <v>37373.46</v>
      </c>
      <c r="N228" s="143">
        <v>10878.94</v>
      </c>
      <c r="O228" s="143">
        <v>216014.63</v>
      </c>
      <c r="P228" s="143">
        <f t="shared" si="2"/>
        <v>26494.519999999997</v>
      </c>
    </row>
    <row r="229" spans="1:16" ht="9.9" customHeight="1" x14ac:dyDescent="0.3">
      <c r="A229" s="207" t="s">
        <v>734</v>
      </c>
      <c r="B229" s="291" t="s">
        <v>336</v>
      </c>
      <c r="C229" s="292"/>
      <c r="D229" s="292"/>
      <c r="E229" s="292"/>
      <c r="F229" s="292"/>
      <c r="G229" s="301" t="s">
        <v>692</v>
      </c>
      <c r="H229" s="302"/>
      <c r="I229" s="302"/>
      <c r="J229" s="302"/>
      <c r="K229" s="302"/>
      <c r="L229" s="143">
        <v>6764.33</v>
      </c>
      <c r="M229" s="143">
        <v>649.36</v>
      </c>
      <c r="N229" s="143">
        <v>2.0699999999999998</v>
      </c>
      <c r="O229" s="143">
        <v>7411.62</v>
      </c>
      <c r="P229" s="143">
        <f t="shared" si="2"/>
        <v>647.29</v>
      </c>
    </row>
    <row r="230" spans="1:16" ht="9.9" customHeight="1" x14ac:dyDescent="0.3">
      <c r="A230" s="207" t="s">
        <v>735</v>
      </c>
      <c r="B230" s="291" t="s">
        <v>336</v>
      </c>
      <c r="C230" s="292"/>
      <c r="D230" s="292"/>
      <c r="E230" s="292"/>
      <c r="F230" s="292"/>
      <c r="G230" s="301" t="s">
        <v>694</v>
      </c>
      <c r="H230" s="302"/>
      <c r="I230" s="302"/>
      <c r="J230" s="302"/>
      <c r="K230" s="302"/>
      <c r="L230" s="143">
        <v>271211.90000000002</v>
      </c>
      <c r="M230" s="143">
        <v>42983</v>
      </c>
      <c r="N230" s="143">
        <v>0</v>
      </c>
      <c r="O230" s="143">
        <v>314194.90000000002</v>
      </c>
      <c r="P230" s="143">
        <f t="shared" si="2"/>
        <v>42983</v>
      </c>
    </row>
    <row r="231" spans="1:16" ht="9.9" customHeight="1" x14ac:dyDescent="0.3">
      <c r="A231" s="207" t="s">
        <v>736</v>
      </c>
      <c r="B231" s="291" t="s">
        <v>336</v>
      </c>
      <c r="C231" s="292"/>
      <c r="D231" s="292"/>
      <c r="E231" s="292"/>
      <c r="F231" s="292"/>
      <c r="G231" s="301" t="s">
        <v>720</v>
      </c>
      <c r="H231" s="302"/>
      <c r="I231" s="302"/>
      <c r="J231" s="302"/>
      <c r="K231" s="302"/>
      <c r="L231" s="143">
        <v>38688.480000000003</v>
      </c>
      <c r="M231" s="143">
        <v>1278.04</v>
      </c>
      <c r="N231" s="143">
        <v>379.86</v>
      </c>
      <c r="O231" s="143">
        <v>39586.660000000003</v>
      </c>
      <c r="P231" s="143">
        <f t="shared" si="2"/>
        <v>898.18</v>
      </c>
    </row>
    <row r="232" spans="1:16" ht="9.9" customHeight="1" x14ac:dyDescent="0.3">
      <c r="A232" s="207" t="s">
        <v>737</v>
      </c>
      <c r="B232" s="291" t="s">
        <v>336</v>
      </c>
      <c r="C232" s="292"/>
      <c r="D232" s="292"/>
      <c r="E232" s="292"/>
      <c r="F232" s="292"/>
      <c r="G232" s="301" t="s">
        <v>696</v>
      </c>
      <c r="H232" s="302"/>
      <c r="I232" s="302"/>
      <c r="J232" s="302"/>
      <c r="K232" s="302"/>
      <c r="L232" s="143">
        <v>1634</v>
      </c>
      <c r="M232" s="143">
        <v>274</v>
      </c>
      <c r="N232" s="143">
        <v>0</v>
      </c>
      <c r="O232" s="143">
        <v>1908</v>
      </c>
      <c r="P232" s="143">
        <f t="shared" si="2"/>
        <v>274</v>
      </c>
    </row>
    <row r="233" spans="1:16" ht="9.9" customHeight="1" x14ac:dyDescent="0.3">
      <c r="A233" s="207" t="s">
        <v>738</v>
      </c>
      <c r="B233" s="291" t="s">
        <v>336</v>
      </c>
      <c r="C233" s="292"/>
      <c r="D233" s="292"/>
      <c r="E233" s="292"/>
      <c r="F233" s="292"/>
      <c r="G233" s="301" t="s">
        <v>739</v>
      </c>
      <c r="H233" s="302"/>
      <c r="I233" s="302"/>
      <c r="J233" s="302"/>
      <c r="K233" s="302"/>
      <c r="L233" s="143">
        <v>2302.7399999999998</v>
      </c>
      <c r="M233" s="143">
        <v>0</v>
      </c>
      <c r="N233" s="143">
        <v>0</v>
      </c>
      <c r="O233" s="143">
        <v>2302.7399999999998</v>
      </c>
      <c r="P233" s="143">
        <f t="shared" si="2"/>
        <v>0</v>
      </c>
    </row>
    <row r="234" spans="1:16" ht="9.9" customHeight="1" x14ac:dyDescent="0.3">
      <c r="A234" s="207" t="s">
        <v>740</v>
      </c>
      <c r="B234" s="291" t="s">
        <v>336</v>
      </c>
      <c r="C234" s="292"/>
      <c r="D234" s="292"/>
      <c r="E234" s="292"/>
      <c r="F234" s="292"/>
      <c r="G234" s="301" t="s">
        <v>741</v>
      </c>
      <c r="H234" s="302"/>
      <c r="I234" s="302"/>
      <c r="J234" s="302"/>
      <c r="K234" s="302"/>
      <c r="L234" s="143">
        <v>4906.67</v>
      </c>
      <c r="M234" s="143">
        <v>0</v>
      </c>
      <c r="N234" s="143">
        <v>0</v>
      </c>
      <c r="O234" s="143">
        <v>4906.67</v>
      </c>
      <c r="P234" s="143">
        <f t="shared" si="2"/>
        <v>0</v>
      </c>
    </row>
    <row r="235" spans="1:16" ht="9.9" customHeight="1" x14ac:dyDescent="0.3">
      <c r="A235" s="30" t="s">
        <v>336</v>
      </c>
      <c r="B235" s="291" t="s">
        <v>336</v>
      </c>
      <c r="C235" s="292"/>
      <c r="D235" s="292"/>
      <c r="E235" s="292"/>
      <c r="F235" s="292"/>
      <c r="G235" s="31" t="s">
        <v>336</v>
      </c>
      <c r="H235" s="32"/>
      <c r="I235" s="32"/>
      <c r="J235" s="32"/>
      <c r="K235" s="32"/>
      <c r="L235" s="144"/>
      <c r="M235" s="144"/>
      <c r="N235" s="144"/>
      <c r="O235" s="144"/>
      <c r="P235" s="144"/>
    </row>
    <row r="236" spans="1:16" ht="9.9" customHeight="1" x14ac:dyDescent="0.3">
      <c r="A236" s="206" t="s">
        <v>742</v>
      </c>
      <c r="B236" s="291" t="s">
        <v>336</v>
      </c>
      <c r="C236" s="292"/>
      <c r="D236" s="292"/>
      <c r="E236" s="299" t="s">
        <v>743</v>
      </c>
      <c r="F236" s="300"/>
      <c r="G236" s="300"/>
      <c r="H236" s="300"/>
      <c r="I236" s="300"/>
      <c r="J236" s="300"/>
      <c r="K236" s="300"/>
      <c r="L236" s="142">
        <v>592038.23</v>
      </c>
      <c r="M236" s="142">
        <v>39726.51</v>
      </c>
      <c r="N236" s="142">
        <v>0</v>
      </c>
      <c r="O236" s="142">
        <v>631764.74</v>
      </c>
      <c r="P236" s="142">
        <f>M236-N236</f>
        <v>39726.51</v>
      </c>
    </row>
    <row r="237" spans="1:16" ht="9.9" customHeight="1" x14ac:dyDescent="0.3">
      <c r="A237" s="206" t="s">
        <v>744</v>
      </c>
      <c r="B237" s="291" t="s">
        <v>336</v>
      </c>
      <c r="C237" s="292"/>
      <c r="D237" s="292"/>
      <c r="E237" s="292"/>
      <c r="F237" s="299" t="s">
        <v>698</v>
      </c>
      <c r="G237" s="300"/>
      <c r="H237" s="300"/>
      <c r="I237" s="300"/>
      <c r="J237" s="300"/>
      <c r="K237" s="300"/>
      <c r="L237" s="142">
        <v>592038.23</v>
      </c>
      <c r="M237" s="142">
        <v>39726.51</v>
      </c>
      <c r="N237" s="142">
        <v>0</v>
      </c>
      <c r="O237" s="142">
        <v>631764.74</v>
      </c>
      <c r="P237" s="142">
        <f>M237-N237</f>
        <v>39726.51</v>
      </c>
    </row>
    <row r="238" spans="1:16" ht="9.9" customHeight="1" x14ac:dyDescent="0.3">
      <c r="A238" s="207" t="s">
        <v>745</v>
      </c>
      <c r="B238" s="291" t="s">
        <v>336</v>
      </c>
      <c r="C238" s="292"/>
      <c r="D238" s="292"/>
      <c r="E238" s="292"/>
      <c r="F238" s="292"/>
      <c r="G238" s="301" t="s">
        <v>692</v>
      </c>
      <c r="H238" s="302"/>
      <c r="I238" s="302"/>
      <c r="J238" s="302"/>
      <c r="K238" s="302"/>
      <c r="L238" s="143">
        <v>6517.85</v>
      </c>
      <c r="M238" s="143">
        <v>819.84</v>
      </c>
      <c r="N238" s="143">
        <v>0</v>
      </c>
      <c r="O238" s="143">
        <v>7337.69</v>
      </c>
      <c r="P238" s="143">
        <f>M238-N238</f>
        <v>819.84</v>
      </c>
    </row>
    <row r="239" spans="1:16" ht="9.9" customHeight="1" x14ac:dyDescent="0.3">
      <c r="A239" s="207" t="s">
        <v>746</v>
      </c>
      <c r="B239" s="291" t="s">
        <v>336</v>
      </c>
      <c r="C239" s="292"/>
      <c r="D239" s="292"/>
      <c r="E239" s="292"/>
      <c r="F239" s="292"/>
      <c r="G239" s="301" t="s">
        <v>720</v>
      </c>
      <c r="H239" s="302"/>
      <c r="I239" s="302"/>
      <c r="J239" s="302"/>
      <c r="K239" s="302"/>
      <c r="L239" s="143">
        <v>134836.66</v>
      </c>
      <c r="M239" s="143">
        <v>0</v>
      </c>
      <c r="N239" s="143">
        <v>0</v>
      </c>
      <c r="O239" s="143">
        <v>134836.66</v>
      </c>
      <c r="P239" s="143">
        <f>M239-N239</f>
        <v>0</v>
      </c>
    </row>
    <row r="240" spans="1:16" ht="9.9" customHeight="1" x14ac:dyDescent="0.3">
      <c r="A240" s="207" t="s">
        <v>747</v>
      </c>
      <c r="B240" s="291" t="s">
        <v>336</v>
      </c>
      <c r="C240" s="292"/>
      <c r="D240" s="292"/>
      <c r="E240" s="292"/>
      <c r="F240" s="292"/>
      <c r="G240" s="301" t="s">
        <v>741</v>
      </c>
      <c r="H240" s="302"/>
      <c r="I240" s="302"/>
      <c r="J240" s="302"/>
      <c r="K240" s="302"/>
      <c r="L240" s="143">
        <v>450683.72</v>
      </c>
      <c r="M240" s="143">
        <v>38906.67</v>
      </c>
      <c r="N240" s="143">
        <v>0</v>
      </c>
      <c r="O240" s="143">
        <v>489590.39</v>
      </c>
      <c r="P240" s="143">
        <f>M240-N240</f>
        <v>38906.67</v>
      </c>
    </row>
    <row r="241" spans="1:16" ht="9.9" customHeight="1" x14ac:dyDescent="0.3">
      <c r="A241" s="206" t="s">
        <v>336</v>
      </c>
      <c r="B241" s="291" t="s">
        <v>336</v>
      </c>
      <c r="C241" s="292"/>
      <c r="D241" s="292"/>
      <c r="E241" s="33" t="s">
        <v>336</v>
      </c>
      <c r="F241" s="34"/>
      <c r="G241" s="34"/>
      <c r="H241" s="34"/>
      <c r="I241" s="34"/>
      <c r="J241" s="34"/>
      <c r="K241" s="34"/>
      <c r="L241" s="146"/>
      <c r="M241" s="146"/>
      <c r="N241" s="146"/>
      <c r="O241" s="146"/>
      <c r="P241" s="146"/>
    </row>
    <row r="242" spans="1:16" ht="9.9" customHeight="1" x14ac:dyDescent="0.3">
      <c r="A242" s="206" t="s">
        <v>748</v>
      </c>
      <c r="B242" s="291" t="s">
        <v>336</v>
      </c>
      <c r="C242" s="292"/>
      <c r="D242" s="299" t="s">
        <v>749</v>
      </c>
      <c r="E242" s="300"/>
      <c r="F242" s="300"/>
      <c r="G242" s="300"/>
      <c r="H242" s="300"/>
      <c r="I242" s="300"/>
      <c r="J242" s="300"/>
      <c r="K242" s="300"/>
      <c r="L242" s="142">
        <v>897085.64</v>
      </c>
      <c r="M242" s="142">
        <v>150516.59</v>
      </c>
      <c r="N242" s="142">
        <v>0</v>
      </c>
      <c r="O242" s="142">
        <v>1047602.23</v>
      </c>
      <c r="P242" s="142">
        <f t="shared" ref="P242:P253" si="3">M242-N242</f>
        <v>150516.59</v>
      </c>
    </row>
    <row r="243" spans="1:16" ht="9.9" customHeight="1" x14ac:dyDescent="0.3">
      <c r="A243" s="206" t="s">
        <v>750</v>
      </c>
      <c r="B243" s="291" t="s">
        <v>336</v>
      </c>
      <c r="C243" s="292"/>
      <c r="D243" s="292"/>
      <c r="E243" s="299" t="s">
        <v>749</v>
      </c>
      <c r="F243" s="300"/>
      <c r="G243" s="300"/>
      <c r="H243" s="300"/>
      <c r="I243" s="300"/>
      <c r="J243" s="300"/>
      <c r="K243" s="300"/>
      <c r="L243" s="142">
        <v>897085.64</v>
      </c>
      <c r="M243" s="142">
        <v>150516.59</v>
      </c>
      <c r="N243" s="142">
        <v>0</v>
      </c>
      <c r="O243" s="142">
        <v>1047602.23</v>
      </c>
      <c r="P243" s="142">
        <f t="shared" si="3"/>
        <v>150516.59</v>
      </c>
    </row>
    <row r="244" spans="1:16" ht="9.9" customHeight="1" x14ac:dyDescent="0.3">
      <c r="A244" s="206" t="s">
        <v>751</v>
      </c>
      <c r="B244" s="291" t="s">
        <v>336</v>
      </c>
      <c r="C244" s="292"/>
      <c r="D244" s="292"/>
      <c r="E244" s="292"/>
      <c r="F244" s="299" t="s">
        <v>749</v>
      </c>
      <c r="G244" s="300"/>
      <c r="H244" s="300"/>
      <c r="I244" s="300"/>
      <c r="J244" s="300"/>
      <c r="K244" s="300"/>
      <c r="L244" s="142">
        <v>897085.64</v>
      </c>
      <c r="M244" s="142">
        <v>150516.59</v>
      </c>
      <c r="N244" s="142">
        <v>0</v>
      </c>
      <c r="O244" s="142">
        <v>1047602.23</v>
      </c>
      <c r="P244" s="142">
        <f t="shared" si="3"/>
        <v>150516.59</v>
      </c>
    </row>
    <row r="245" spans="1:16" ht="9.9" customHeight="1" x14ac:dyDescent="0.3">
      <c r="A245" s="207" t="s">
        <v>752</v>
      </c>
      <c r="B245" s="291" t="s">
        <v>336</v>
      </c>
      <c r="C245" s="292"/>
      <c r="D245" s="292"/>
      <c r="E245" s="292"/>
      <c r="F245" s="292"/>
      <c r="G245" s="301" t="s">
        <v>753</v>
      </c>
      <c r="H245" s="302"/>
      <c r="I245" s="302"/>
      <c r="J245" s="302"/>
      <c r="K245" s="302"/>
      <c r="L245" s="143">
        <v>49133.14</v>
      </c>
      <c r="M245" s="143">
        <v>7019.02</v>
      </c>
      <c r="N245" s="143">
        <v>0</v>
      </c>
      <c r="O245" s="143">
        <v>56152.160000000003</v>
      </c>
      <c r="P245" s="143">
        <f t="shared" si="3"/>
        <v>7019.02</v>
      </c>
    </row>
    <row r="246" spans="1:16" ht="9.9" customHeight="1" x14ac:dyDescent="0.3">
      <c r="A246" s="207" t="s">
        <v>754</v>
      </c>
      <c r="B246" s="291" t="s">
        <v>336</v>
      </c>
      <c r="C246" s="292"/>
      <c r="D246" s="292"/>
      <c r="E246" s="292"/>
      <c r="F246" s="292"/>
      <c r="G246" s="301" t="s">
        <v>755</v>
      </c>
      <c r="H246" s="302"/>
      <c r="I246" s="302"/>
      <c r="J246" s="302"/>
      <c r="K246" s="302"/>
      <c r="L246" s="143">
        <v>24990</v>
      </c>
      <c r="M246" s="143">
        <v>3675</v>
      </c>
      <c r="N246" s="143">
        <v>0</v>
      </c>
      <c r="O246" s="143">
        <v>28665</v>
      </c>
      <c r="P246" s="143">
        <f t="shared" si="3"/>
        <v>3675</v>
      </c>
    </row>
    <row r="247" spans="1:16" ht="9.9" customHeight="1" x14ac:dyDescent="0.3">
      <c r="A247" s="207" t="s">
        <v>756</v>
      </c>
      <c r="B247" s="291" t="s">
        <v>336</v>
      </c>
      <c r="C247" s="292"/>
      <c r="D247" s="292"/>
      <c r="E247" s="292"/>
      <c r="F247" s="292"/>
      <c r="G247" s="301" t="s">
        <v>757</v>
      </c>
      <c r="H247" s="302"/>
      <c r="I247" s="302"/>
      <c r="J247" s="302"/>
      <c r="K247" s="302"/>
      <c r="L247" s="143">
        <v>13975.2</v>
      </c>
      <c r="M247" s="143">
        <v>0</v>
      </c>
      <c r="N247" s="143">
        <v>0</v>
      </c>
      <c r="O247" s="143">
        <v>13975.2</v>
      </c>
      <c r="P247" s="143">
        <f t="shared" si="3"/>
        <v>0</v>
      </c>
    </row>
    <row r="248" spans="1:16" ht="9.9" customHeight="1" x14ac:dyDescent="0.3">
      <c r="A248" s="207" t="s">
        <v>758</v>
      </c>
      <c r="B248" s="291" t="s">
        <v>336</v>
      </c>
      <c r="C248" s="292"/>
      <c r="D248" s="292"/>
      <c r="E248" s="292"/>
      <c r="F248" s="292"/>
      <c r="G248" s="301" t="s">
        <v>759</v>
      </c>
      <c r="H248" s="302"/>
      <c r="I248" s="302"/>
      <c r="J248" s="302"/>
      <c r="K248" s="302"/>
      <c r="L248" s="143">
        <v>62152.52</v>
      </c>
      <c r="M248" s="143">
        <v>0</v>
      </c>
      <c r="N248" s="143">
        <v>0</v>
      </c>
      <c r="O248" s="143">
        <v>62152.52</v>
      </c>
      <c r="P248" s="143">
        <f t="shared" si="3"/>
        <v>0</v>
      </c>
    </row>
    <row r="249" spans="1:16" ht="9.9" customHeight="1" x14ac:dyDescent="0.3">
      <c r="A249" s="207" t="s">
        <v>760</v>
      </c>
      <c r="B249" s="291" t="s">
        <v>336</v>
      </c>
      <c r="C249" s="292"/>
      <c r="D249" s="292"/>
      <c r="E249" s="292"/>
      <c r="F249" s="292"/>
      <c r="G249" s="301" t="s">
        <v>761</v>
      </c>
      <c r="H249" s="302"/>
      <c r="I249" s="302"/>
      <c r="J249" s="302"/>
      <c r="K249" s="302"/>
      <c r="L249" s="143">
        <v>279657.68</v>
      </c>
      <c r="M249" s="143">
        <v>51603.48</v>
      </c>
      <c r="N249" s="143">
        <v>0</v>
      </c>
      <c r="O249" s="143">
        <v>331261.15999999997</v>
      </c>
      <c r="P249" s="143">
        <f t="shared" si="3"/>
        <v>51603.48</v>
      </c>
    </row>
    <row r="250" spans="1:16" ht="18.899999999999999" customHeight="1" x14ac:dyDescent="0.3">
      <c r="A250" s="207" t="s">
        <v>762</v>
      </c>
      <c r="B250" s="291" t="s">
        <v>336</v>
      </c>
      <c r="C250" s="292"/>
      <c r="D250" s="292"/>
      <c r="E250" s="292"/>
      <c r="F250" s="292"/>
      <c r="G250" s="301" t="s">
        <v>763</v>
      </c>
      <c r="H250" s="302"/>
      <c r="I250" s="302"/>
      <c r="J250" s="302"/>
      <c r="K250" s="302"/>
      <c r="L250" s="143">
        <v>176910.15</v>
      </c>
      <c r="M250" s="143">
        <v>41995.46</v>
      </c>
      <c r="N250" s="143">
        <v>0</v>
      </c>
      <c r="O250" s="143">
        <v>218905.61</v>
      </c>
      <c r="P250" s="143">
        <f t="shared" si="3"/>
        <v>41995.46</v>
      </c>
    </row>
    <row r="251" spans="1:16" ht="9.9" customHeight="1" x14ac:dyDescent="0.3">
      <c r="A251" s="207" t="s">
        <v>764</v>
      </c>
      <c r="B251" s="291" t="s">
        <v>336</v>
      </c>
      <c r="C251" s="292"/>
      <c r="D251" s="292"/>
      <c r="E251" s="292"/>
      <c r="F251" s="292"/>
      <c r="G251" s="301" t="s">
        <v>765</v>
      </c>
      <c r="H251" s="302"/>
      <c r="I251" s="302"/>
      <c r="J251" s="302"/>
      <c r="K251" s="302"/>
      <c r="L251" s="143">
        <v>224596.85</v>
      </c>
      <c r="M251" s="143">
        <v>37168.519999999997</v>
      </c>
      <c r="N251" s="143">
        <v>0</v>
      </c>
      <c r="O251" s="143">
        <v>261765.37</v>
      </c>
      <c r="P251" s="143">
        <f t="shared" si="3"/>
        <v>37168.519999999997</v>
      </c>
    </row>
    <row r="252" spans="1:16" ht="9.9" customHeight="1" x14ac:dyDescent="0.3">
      <c r="A252" s="207" t="s">
        <v>766</v>
      </c>
      <c r="B252" s="291" t="s">
        <v>336</v>
      </c>
      <c r="C252" s="292"/>
      <c r="D252" s="292"/>
      <c r="E252" s="292"/>
      <c r="F252" s="292"/>
      <c r="G252" s="301" t="s">
        <v>767</v>
      </c>
      <c r="H252" s="302"/>
      <c r="I252" s="302"/>
      <c r="J252" s="302"/>
      <c r="K252" s="302"/>
      <c r="L252" s="143">
        <v>8632.18</v>
      </c>
      <c r="M252" s="143">
        <v>1558.25</v>
      </c>
      <c r="N252" s="143">
        <v>0</v>
      </c>
      <c r="O252" s="143">
        <v>10190.43</v>
      </c>
      <c r="P252" s="143">
        <f t="shared" si="3"/>
        <v>1558.25</v>
      </c>
    </row>
    <row r="253" spans="1:16" ht="9.9" customHeight="1" x14ac:dyDescent="0.3">
      <c r="A253" s="207" t="s">
        <v>768</v>
      </c>
      <c r="B253" s="291" t="s">
        <v>336</v>
      </c>
      <c r="C253" s="292"/>
      <c r="D253" s="292"/>
      <c r="E253" s="292"/>
      <c r="F253" s="292"/>
      <c r="G253" s="301" t="s">
        <v>769</v>
      </c>
      <c r="H253" s="302"/>
      <c r="I253" s="302"/>
      <c r="J253" s="302"/>
      <c r="K253" s="302"/>
      <c r="L253" s="143">
        <v>57037.919999999998</v>
      </c>
      <c r="M253" s="143">
        <v>7496.86</v>
      </c>
      <c r="N253" s="143">
        <v>0</v>
      </c>
      <c r="O253" s="143">
        <v>64534.78</v>
      </c>
      <c r="P253" s="143">
        <f t="shared" si="3"/>
        <v>7496.86</v>
      </c>
    </row>
    <row r="254" spans="1:16" ht="9.9" customHeight="1" x14ac:dyDescent="0.3">
      <c r="A254" s="30" t="s">
        <v>336</v>
      </c>
      <c r="B254" s="291" t="s">
        <v>336</v>
      </c>
      <c r="C254" s="292"/>
      <c r="D254" s="292"/>
      <c r="E254" s="292"/>
      <c r="F254" s="292"/>
      <c r="G254" s="31" t="s">
        <v>336</v>
      </c>
      <c r="H254" s="32"/>
      <c r="I254" s="32"/>
      <c r="J254" s="32"/>
      <c r="K254" s="32"/>
      <c r="L254" s="144"/>
      <c r="M254" s="144"/>
      <c r="N254" s="144"/>
      <c r="O254" s="144"/>
      <c r="P254" s="144"/>
    </row>
    <row r="255" spans="1:16" ht="9.9" customHeight="1" x14ac:dyDescent="0.3">
      <c r="A255" s="206" t="s">
        <v>770</v>
      </c>
      <c r="B255" s="202" t="s">
        <v>336</v>
      </c>
      <c r="C255" s="299" t="s">
        <v>771</v>
      </c>
      <c r="D255" s="300"/>
      <c r="E255" s="300"/>
      <c r="F255" s="300"/>
      <c r="G255" s="300"/>
      <c r="H255" s="300"/>
      <c r="I255" s="300"/>
      <c r="J255" s="300"/>
      <c r="K255" s="300"/>
      <c r="L255" s="142">
        <v>750042.07</v>
      </c>
      <c r="M255" s="142">
        <v>69311.070000000007</v>
      </c>
      <c r="N255" s="142">
        <v>0</v>
      </c>
      <c r="O255" s="142">
        <v>819353.14</v>
      </c>
      <c r="P255" s="142">
        <f>M255-N255</f>
        <v>69311.070000000007</v>
      </c>
    </row>
    <row r="256" spans="1:16" ht="9.9" customHeight="1" x14ac:dyDescent="0.3">
      <c r="A256" s="206" t="s">
        <v>772</v>
      </c>
      <c r="B256" s="291" t="s">
        <v>336</v>
      </c>
      <c r="C256" s="292"/>
      <c r="D256" s="299" t="s">
        <v>771</v>
      </c>
      <c r="E256" s="300"/>
      <c r="F256" s="300"/>
      <c r="G256" s="300"/>
      <c r="H256" s="300"/>
      <c r="I256" s="300"/>
      <c r="J256" s="300"/>
      <c r="K256" s="300"/>
      <c r="L256" s="142">
        <v>750042.07</v>
      </c>
      <c r="M256" s="142">
        <v>69311.070000000007</v>
      </c>
      <c r="N256" s="142">
        <v>0</v>
      </c>
      <c r="O256" s="142">
        <v>819353.14</v>
      </c>
      <c r="P256" s="142">
        <f>M256-N256</f>
        <v>69311.070000000007</v>
      </c>
    </row>
    <row r="257" spans="1:16" ht="9.9" customHeight="1" x14ac:dyDescent="0.3">
      <c r="A257" s="206" t="s">
        <v>773</v>
      </c>
      <c r="B257" s="291" t="s">
        <v>336</v>
      </c>
      <c r="C257" s="292"/>
      <c r="D257" s="292"/>
      <c r="E257" s="299" t="s">
        <v>771</v>
      </c>
      <c r="F257" s="300"/>
      <c r="G257" s="300"/>
      <c r="H257" s="300"/>
      <c r="I257" s="300"/>
      <c r="J257" s="300"/>
      <c r="K257" s="300"/>
      <c r="L257" s="142">
        <v>750042.07</v>
      </c>
      <c r="M257" s="142">
        <v>69311.070000000007</v>
      </c>
      <c r="N257" s="142">
        <v>0</v>
      </c>
      <c r="O257" s="142">
        <v>819353.14</v>
      </c>
      <c r="P257" s="142">
        <f>M257-N257</f>
        <v>69311.070000000007</v>
      </c>
    </row>
    <row r="258" spans="1:16" ht="9.9" customHeight="1" x14ac:dyDescent="0.3">
      <c r="A258" s="206" t="s">
        <v>774</v>
      </c>
      <c r="B258" s="291" t="s">
        <v>336</v>
      </c>
      <c r="C258" s="292"/>
      <c r="D258" s="292"/>
      <c r="E258" s="292"/>
      <c r="F258" s="299" t="s">
        <v>775</v>
      </c>
      <c r="G258" s="300"/>
      <c r="H258" s="300"/>
      <c r="I258" s="300"/>
      <c r="J258" s="300"/>
      <c r="K258" s="300"/>
      <c r="L258" s="142">
        <v>21297.16</v>
      </c>
      <c r="M258" s="142">
        <v>2971.22</v>
      </c>
      <c r="N258" s="142">
        <v>0</v>
      </c>
      <c r="O258" s="142">
        <v>24268.38</v>
      </c>
      <c r="P258" s="142">
        <f>M258-N258</f>
        <v>2971.22</v>
      </c>
    </row>
    <row r="259" spans="1:16" ht="9.9" customHeight="1" x14ac:dyDescent="0.3">
      <c r="A259" s="207" t="s">
        <v>776</v>
      </c>
      <c r="B259" s="291" t="s">
        <v>336</v>
      </c>
      <c r="C259" s="292"/>
      <c r="D259" s="292"/>
      <c r="E259" s="292"/>
      <c r="F259" s="292"/>
      <c r="G259" s="301" t="s">
        <v>777</v>
      </c>
      <c r="H259" s="302"/>
      <c r="I259" s="302"/>
      <c r="J259" s="302"/>
      <c r="K259" s="302"/>
      <c r="L259" s="143">
        <v>21297.16</v>
      </c>
      <c r="M259" s="143">
        <v>2971.22</v>
      </c>
      <c r="N259" s="143">
        <v>0</v>
      </c>
      <c r="O259" s="143">
        <v>24268.38</v>
      </c>
      <c r="P259" s="143">
        <f>M259-N259</f>
        <v>2971.22</v>
      </c>
    </row>
    <row r="260" spans="1:16" ht="9.9" customHeight="1" x14ac:dyDescent="0.3">
      <c r="A260" s="30" t="s">
        <v>336</v>
      </c>
      <c r="B260" s="291" t="s">
        <v>336</v>
      </c>
      <c r="C260" s="292"/>
      <c r="D260" s="292"/>
      <c r="E260" s="292"/>
      <c r="F260" s="292"/>
      <c r="G260" s="31" t="s">
        <v>336</v>
      </c>
      <c r="H260" s="32"/>
      <c r="I260" s="32"/>
      <c r="J260" s="32"/>
      <c r="K260" s="32"/>
      <c r="L260" s="144"/>
      <c r="M260" s="144"/>
      <c r="N260" s="144"/>
      <c r="O260" s="144"/>
      <c r="P260" s="144"/>
    </row>
    <row r="261" spans="1:16" ht="9.9" customHeight="1" x14ac:dyDescent="0.3">
      <c r="A261" s="206" t="s">
        <v>778</v>
      </c>
      <c r="B261" s="291" t="s">
        <v>336</v>
      </c>
      <c r="C261" s="292"/>
      <c r="D261" s="292"/>
      <c r="E261" s="292"/>
      <c r="F261" s="299" t="s">
        <v>779</v>
      </c>
      <c r="G261" s="300"/>
      <c r="H261" s="300"/>
      <c r="I261" s="300"/>
      <c r="J261" s="300"/>
      <c r="K261" s="300"/>
      <c r="L261" s="142">
        <v>472623.82</v>
      </c>
      <c r="M261" s="142">
        <v>24496.36</v>
      </c>
      <c r="N261" s="142">
        <v>0</v>
      </c>
      <c r="O261" s="142">
        <v>497120.18</v>
      </c>
      <c r="P261" s="142">
        <f>M261-N261</f>
        <v>24496.36</v>
      </c>
    </row>
    <row r="262" spans="1:16" ht="9.9" customHeight="1" x14ac:dyDescent="0.3">
      <c r="A262" s="207" t="s">
        <v>780</v>
      </c>
      <c r="B262" s="291" t="s">
        <v>336</v>
      </c>
      <c r="C262" s="292"/>
      <c r="D262" s="292"/>
      <c r="E262" s="292"/>
      <c r="F262" s="292"/>
      <c r="G262" s="301" t="s">
        <v>781</v>
      </c>
      <c r="H262" s="302"/>
      <c r="I262" s="302"/>
      <c r="J262" s="302"/>
      <c r="K262" s="302"/>
      <c r="L262" s="143">
        <v>179165.89</v>
      </c>
      <c r="M262" s="143">
        <v>15711.2</v>
      </c>
      <c r="N262" s="143">
        <v>0</v>
      </c>
      <c r="O262" s="143">
        <v>194877.09</v>
      </c>
      <c r="P262" s="143">
        <f>M262-N262</f>
        <v>15711.2</v>
      </c>
    </row>
    <row r="263" spans="1:16" ht="9.9" customHeight="1" x14ac:dyDescent="0.3">
      <c r="A263" s="207" t="s">
        <v>782</v>
      </c>
      <c r="B263" s="291" t="s">
        <v>336</v>
      </c>
      <c r="C263" s="292"/>
      <c r="D263" s="292"/>
      <c r="E263" s="292"/>
      <c r="F263" s="292"/>
      <c r="G263" s="301" t="s">
        <v>783</v>
      </c>
      <c r="H263" s="302"/>
      <c r="I263" s="302"/>
      <c r="J263" s="302"/>
      <c r="K263" s="302"/>
      <c r="L263" s="143">
        <v>42305.2</v>
      </c>
      <c r="M263" s="143">
        <v>6043.6</v>
      </c>
      <c r="N263" s="143">
        <v>0</v>
      </c>
      <c r="O263" s="143">
        <v>48348.800000000003</v>
      </c>
      <c r="P263" s="143">
        <f>M263-N263</f>
        <v>6043.6</v>
      </c>
    </row>
    <row r="264" spans="1:16" ht="9.9" customHeight="1" x14ac:dyDescent="0.3">
      <c r="A264" s="207" t="s">
        <v>784</v>
      </c>
      <c r="B264" s="291" t="s">
        <v>336</v>
      </c>
      <c r="C264" s="292"/>
      <c r="D264" s="292"/>
      <c r="E264" s="292"/>
      <c r="F264" s="292"/>
      <c r="G264" s="301" t="s">
        <v>785</v>
      </c>
      <c r="H264" s="302"/>
      <c r="I264" s="302"/>
      <c r="J264" s="302"/>
      <c r="K264" s="302"/>
      <c r="L264" s="143">
        <v>223580.57</v>
      </c>
      <c r="M264" s="143">
        <v>0</v>
      </c>
      <c r="N264" s="143">
        <v>0</v>
      </c>
      <c r="O264" s="143">
        <v>223580.57</v>
      </c>
      <c r="P264" s="143">
        <f>M264-N264</f>
        <v>0</v>
      </c>
    </row>
    <row r="265" spans="1:16" ht="9.9" customHeight="1" x14ac:dyDescent="0.3">
      <c r="A265" s="207" t="s">
        <v>786</v>
      </c>
      <c r="B265" s="291" t="s">
        <v>336</v>
      </c>
      <c r="C265" s="292"/>
      <c r="D265" s="292"/>
      <c r="E265" s="292"/>
      <c r="F265" s="292"/>
      <c r="G265" s="301" t="s">
        <v>787</v>
      </c>
      <c r="H265" s="302"/>
      <c r="I265" s="302"/>
      <c r="J265" s="302"/>
      <c r="K265" s="302"/>
      <c r="L265" s="143">
        <v>27572.16</v>
      </c>
      <c r="M265" s="143">
        <v>2741.56</v>
      </c>
      <c r="N265" s="143">
        <v>0</v>
      </c>
      <c r="O265" s="143">
        <v>30313.72</v>
      </c>
      <c r="P265" s="143">
        <f>M265-N265</f>
        <v>2741.56</v>
      </c>
    </row>
    <row r="266" spans="1:16" ht="9.9" customHeight="1" x14ac:dyDescent="0.3">
      <c r="A266" s="30" t="s">
        <v>336</v>
      </c>
      <c r="B266" s="291" t="s">
        <v>336</v>
      </c>
      <c r="C266" s="292"/>
      <c r="D266" s="292"/>
      <c r="E266" s="292"/>
      <c r="F266" s="292"/>
      <c r="G266" s="31" t="s">
        <v>336</v>
      </c>
      <c r="H266" s="32"/>
      <c r="I266" s="32"/>
      <c r="J266" s="32"/>
      <c r="K266" s="32"/>
      <c r="L266" s="144"/>
      <c r="M266" s="144"/>
      <c r="N266" s="144"/>
      <c r="O266" s="144"/>
      <c r="P266" s="144"/>
    </row>
    <row r="267" spans="1:16" ht="9.9" customHeight="1" x14ac:dyDescent="0.3">
      <c r="A267" s="206" t="s">
        <v>788</v>
      </c>
      <c r="B267" s="291" t="s">
        <v>336</v>
      </c>
      <c r="C267" s="292"/>
      <c r="D267" s="292"/>
      <c r="E267" s="292"/>
      <c r="F267" s="299" t="s">
        <v>789</v>
      </c>
      <c r="G267" s="300"/>
      <c r="H267" s="300"/>
      <c r="I267" s="300"/>
      <c r="J267" s="300"/>
      <c r="K267" s="300"/>
      <c r="L267" s="142">
        <v>11740.55</v>
      </c>
      <c r="M267" s="142">
        <v>0</v>
      </c>
      <c r="N267" s="142">
        <v>0</v>
      </c>
      <c r="O267" s="142">
        <v>11740.55</v>
      </c>
      <c r="P267" s="142">
        <f>M267-N267</f>
        <v>0</v>
      </c>
    </row>
    <row r="268" spans="1:16" ht="9.9" customHeight="1" x14ac:dyDescent="0.3">
      <c r="A268" s="207" t="s">
        <v>790</v>
      </c>
      <c r="B268" s="291" t="s">
        <v>336</v>
      </c>
      <c r="C268" s="292"/>
      <c r="D268" s="292"/>
      <c r="E268" s="292"/>
      <c r="F268" s="292"/>
      <c r="G268" s="301" t="s">
        <v>791</v>
      </c>
      <c r="H268" s="302"/>
      <c r="I268" s="302"/>
      <c r="J268" s="302"/>
      <c r="K268" s="302"/>
      <c r="L268" s="143">
        <v>1378.55</v>
      </c>
      <c r="M268" s="143">
        <v>0</v>
      </c>
      <c r="N268" s="143">
        <v>0</v>
      </c>
      <c r="O268" s="143">
        <v>1378.55</v>
      </c>
      <c r="P268" s="143">
        <f>M268-N268</f>
        <v>0</v>
      </c>
    </row>
    <row r="269" spans="1:16" ht="9.9" customHeight="1" x14ac:dyDescent="0.3">
      <c r="A269" s="207" t="s">
        <v>792</v>
      </c>
      <c r="B269" s="291" t="s">
        <v>336</v>
      </c>
      <c r="C269" s="292"/>
      <c r="D269" s="292"/>
      <c r="E269" s="292"/>
      <c r="F269" s="292"/>
      <c r="G269" s="301" t="s">
        <v>793</v>
      </c>
      <c r="H269" s="302"/>
      <c r="I269" s="302"/>
      <c r="J269" s="302"/>
      <c r="K269" s="302"/>
      <c r="L269" s="143">
        <v>10362</v>
      </c>
      <c r="M269" s="143">
        <v>0</v>
      </c>
      <c r="N269" s="143">
        <v>0</v>
      </c>
      <c r="O269" s="143">
        <v>10362</v>
      </c>
      <c r="P269" s="143">
        <f>M269-N269</f>
        <v>0</v>
      </c>
    </row>
    <row r="270" spans="1:16" ht="9.9" customHeight="1" x14ac:dyDescent="0.3">
      <c r="A270" s="30" t="s">
        <v>336</v>
      </c>
      <c r="B270" s="291" t="s">
        <v>336</v>
      </c>
      <c r="C270" s="292"/>
      <c r="D270" s="292"/>
      <c r="E270" s="292"/>
      <c r="F270" s="292"/>
      <c r="G270" s="43" t="s">
        <v>336</v>
      </c>
      <c r="H270" s="44"/>
      <c r="I270" s="44"/>
      <c r="J270" s="44"/>
      <c r="K270" s="44"/>
      <c r="L270" s="147"/>
      <c r="M270" s="147"/>
      <c r="N270" s="147"/>
      <c r="O270" s="147"/>
      <c r="P270" s="147"/>
    </row>
    <row r="271" spans="1:16" ht="9.9" customHeight="1" x14ac:dyDescent="0.3">
      <c r="A271" s="206" t="s">
        <v>794</v>
      </c>
      <c r="B271" s="307" t="s">
        <v>336</v>
      </c>
      <c r="C271" s="308"/>
      <c r="D271" s="308"/>
      <c r="E271" s="308"/>
      <c r="F271" s="311" t="s">
        <v>795</v>
      </c>
      <c r="G271" s="312"/>
      <c r="H271" s="312"/>
      <c r="I271" s="312"/>
      <c r="J271" s="312"/>
      <c r="K271" s="312"/>
      <c r="L271" s="276">
        <v>110310.12</v>
      </c>
      <c r="M271" s="276">
        <v>25026.959999999999</v>
      </c>
      <c r="N271" s="276">
        <v>0</v>
      </c>
      <c r="O271" s="276">
        <v>135337.07999999999</v>
      </c>
      <c r="P271" s="276">
        <f t="shared" ref="P271:P277" si="4">M271-N271</f>
        <v>25026.959999999999</v>
      </c>
    </row>
    <row r="272" spans="1:16" ht="9.9" customHeight="1" x14ac:dyDescent="0.3">
      <c r="A272" s="207" t="s">
        <v>796</v>
      </c>
      <c r="B272" s="291" t="s">
        <v>336</v>
      </c>
      <c r="C272" s="292"/>
      <c r="D272" s="292"/>
      <c r="E272" s="292"/>
      <c r="F272" s="292"/>
      <c r="G272" s="301" t="s">
        <v>797</v>
      </c>
      <c r="H272" s="302"/>
      <c r="I272" s="302"/>
      <c r="J272" s="302"/>
      <c r="K272" s="302"/>
      <c r="L272" s="143">
        <v>40217.199999999997</v>
      </c>
      <c r="M272" s="143">
        <v>7743.4</v>
      </c>
      <c r="N272" s="143">
        <v>0</v>
      </c>
      <c r="O272" s="143">
        <v>47960.6</v>
      </c>
      <c r="P272" s="143">
        <f t="shared" si="4"/>
        <v>7743.4</v>
      </c>
    </row>
    <row r="273" spans="1:16" ht="9.9" customHeight="1" x14ac:dyDescent="0.3">
      <c r="A273" s="207" t="s">
        <v>798</v>
      </c>
      <c r="B273" s="291" t="s">
        <v>336</v>
      </c>
      <c r="C273" s="292"/>
      <c r="D273" s="292"/>
      <c r="E273" s="292"/>
      <c r="F273" s="292"/>
      <c r="G273" s="301" t="s">
        <v>799</v>
      </c>
      <c r="H273" s="302"/>
      <c r="I273" s="302"/>
      <c r="J273" s="302"/>
      <c r="K273" s="302"/>
      <c r="L273" s="143">
        <v>10777.06</v>
      </c>
      <c r="M273" s="143">
        <v>1576.4</v>
      </c>
      <c r="N273" s="143">
        <v>0</v>
      </c>
      <c r="O273" s="143">
        <v>12353.46</v>
      </c>
      <c r="P273" s="143">
        <f t="shared" si="4"/>
        <v>1576.4</v>
      </c>
    </row>
    <row r="274" spans="1:16" ht="9.9" customHeight="1" x14ac:dyDescent="0.3">
      <c r="A274" s="207" t="s">
        <v>800</v>
      </c>
      <c r="B274" s="291" t="s">
        <v>336</v>
      </c>
      <c r="C274" s="292"/>
      <c r="D274" s="292"/>
      <c r="E274" s="292"/>
      <c r="F274" s="292"/>
      <c r="G274" s="301" t="s">
        <v>801</v>
      </c>
      <c r="H274" s="302"/>
      <c r="I274" s="302"/>
      <c r="J274" s="302"/>
      <c r="K274" s="302"/>
      <c r="L274" s="143">
        <v>51997.32</v>
      </c>
      <c r="M274" s="143">
        <v>14652.5</v>
      </c>
      <c r="N274" s="143">
        <v>0</v>
      </c>
      <c r="O274" s="143">
        <v>66649.820000000007</v>
      </c>
      <c r="P274" s="143">
        <f t="shared" si="4"/>
        <v>14652.5</v>
      </c>
    </row>
    <row r="275" spans="1:16" ht="9.9" customHeight="1" x14ac:dyDescent="0.3">
      <c r="A275" s="207" t="s">
        <v>802</v>
      </c>
      <c r="B275" s="291" t="s">
        <v>336</v>
      </c>
      <c r="C275" s="292"/>
      <c r="D275" s="292"/>
      <c r="E275" s="292"/>
      <c r="F275" s="292"/>
      <c r="G275" s="301" t="s">
        <v>803</v>
      </c>
      <c r="H275" s="302"/>
      <c r="I275" s="302"/>
      <c r="J275" s="302"/>
      <c r="K275" s="302"/>
      <c r="L275" s="143">
        <v>679.6</v>
      </c>
      <c r="M275" s="143">
        <v>0</v>
      </c>
      <c r="N275" s="143">
        <v>0</v>
      </c>
      <c r="O275" s="143">
        <v>679.6</v>
      </c>
      <c r="P275" s="143">
        <f t="shared" si="4"/>
        <v>0</v>
      </c>
    </row>
    <row r="276" spans="1:16" ht="9.9" customHeight="1" x14ac:dyDescent="0.3">
      <c r="A276" s="207" t="s">
        <v>804</v>
      </c>
      <c r="B276" s="291" t="s">
        <v>336</v>
      </c>
      <c r="C276" s="292"/>
      <c r="D276" s="292"/>
      <c r="E276" s="292"/>
      <c r="F276" s="292"/>
      <c r="G276" s="301" t="s">
        <v>805</v>
      </c>
      <c r="H276" s="302"/>
      <c r="I276" s="302"/>
      <c r="J276" s="302"/>
      <c r="K276" s="302"/>
      <c r="L276" s="143">
        <v>5668.95</v>
      </c>
      <c r="M276" s="143">
        <v>570.70000000000005</v>
      </c>
      <c r="N276" s="143">
        <v>0</v>
      </c>
      <c r="O276" s="143">
        <v>6239.65</v>
      </c>
      <c r="P276" s="143">
        <f t="shared" si="4"/>
        <v>570.70000000000005</v>
      </c>
    </row>
    <row r="277" spans="1:16" ht="9.9" customHeight="1" x14ac:dyDescent="0.3">
      <c r="A277" s="207" t="s">
        <v>806</v>
      </c>
      <c r="B277" s="291" t="s">
        <v>336</v>
      </c>
      <c r="C277" s="292"/>
      <c r="D277" s="292"/>
      <c r="E277" s="292"/>
      <c r="F277" s="292"/>
      <c r="G277" s="301" t="s">
        <v>767</v>
      </c>
      <c r="H277" s="302"/>
      <c r="I277" s="302"/>
      <c r="J277" s="302"/>
      <c r="K277" s="302"/>
      <c r="L277" s="143">
        <v>969.99</v>
      </c>
      <c r="M277" s="143">
        <v>483.96</v>
      </c>
      <c r="N277" s="143">
        <v>0</v>
      </c>
      <c r="O277" s="143">
        <v>1453.95</v>
      </c>
      <c r="P277" s="143">
        <f t="shared" si="4"/>
        <v>483.96</v>
      </c>
    </row>
    <row r="278" spans="1:16" ht="9.9" customHeight="1" x14ac:dyDescent="0.3">
      <c r="A278" s="30" t="s">
        <v>336</v>
      </c>
      <c r="B278" s="291" t="s">
        <v>336</v>
      </c>
      <c r="C278" s="292"/>
      <c r="D278" s="292"/>
      <c r="E278" s="292"/>
      <c r="F278" s="292"/>
      <c r="G278" s="31" t="s">
        <v>336</v>
      </c>
      <c r="H278" s="32"/>
      <c r="I278" s="32"/>
      <c r="J278" s="32"/>
      <c r="K278" s="32"/>
      <c r="L278" s="144"/>
      <c r="M278" s="144"/>
      <c r="N278" s="144"/>
      <c r="O278" s="144"/>
      <c r="P278" s="144"/>
    </row>
    <row r="279" spans="1:16" ht="9.9" customHeight="1" x14ac:dyDescent="0.3">
      <c r="A279" s="206" t="s">
        <v>807</v>
      </c>
      <c r="B279" s="291" t="s">
        <v>336</v>
      </c>
      <c r="C279" s="292"/>
      <c r="D279" s="292"/>
      <c r="E279" s="292"/>
      <c r="F279" s="299" t="s">
        <v>808</v>
      </c>
      <c r="G279" s="300"/>
      <c r="H279" s="300"/>
      <c r="I279" s="300"/>
      <c r="J279" s="300"/>
      <c r="K279" s="300"/>
      <c r="L279" s="142">
        <v>51175.99</v>
      </c>
      <c r="M279" s="142">
        <v>2811.38</v>
      </c>
      <c r="N279" s="142">
        <v>0</v>
      </c>
      <c r="O279" s="142">
        <v>53987.37</v>
      </c>
      <c r="P279" s="142">
        <f t="shared" ref="P279:P285" si="5">M279-N279</f>
        <v>2811.38</v>
      </c>
    </row>
    <row r="280" spans="1:16" ht="9.9" customHeight="1" x14ac:dyDescent="0.3">
      <c r="A280" s="207" t="s">
        <v>809</v>
      </c>
      <c r="B280" s="291" t="s">
        <v>336</v>
      </c>
      <c r="C280" s="292"/>
      <c r="D280" s="292"/>
      <c r="E280" s="292"/>
      <c r="F280" s="292"/>
      <c r="G280" s="301" t="s">
        <v>608</v>
      </c>
      <c r="H280" s="302"/>
      <c r="I280" s="302"/>
      <c r="J280" s="302"/>
      <c r="K280" s="302"/>
      <c r="L280" s="143">
        <v>6266.24</v>
      </c>
      <c r="M280" s="143">
        <v>692.19</v>
      </c>
      <c r="N280" s="143">
        <v>0</v>
      </c>
      <c r="O280" s="143">
        <v>6958.43</v>
      </c>
      <c r="P280" s="143">
        <f t="shared" si="5"/>
        <v>692.19</v>
      </c>
    </row>
    <row r="281" spans="1:16" ht="9.9" customHeight="1" x14ac:dyDescent="0.3">
      <c r="A281" s="207" t="s">
        <v>810</v>
      </c>
      <c r="B281" s="291" t="s">
        <v>336</v>
      </c>
      <c r="C281" s="292"/>
      <c r="D281" s="292"/>
      <c r="E281" s="292"/>
      <c r="F281" s="292"/>
      <c r="G281" s="301" t="s">
        <v>811</v>
      </c>
      <c r="H281" s="302"/>
      <c r="I281" s="302"/>
      <c r="J281" s="302"/>
      <c r="K281" s="302"/>
      <c r="L281" s="143">
        <v>260.82</v>
      </c>
      <c r="M281" s="143">
        <v>0</v>
      </c>
      <c r="N281" s="143">
        <v>0</v>
      </c>
      <c r="O281" s="143">
        <v>260.82</v>
      </c>
      <c r="P281" s="143">
        <f t="shared" si="5"/>
        <v>0</v>
      </c>
    </row>
    <row r="282" spans="1:16" ht="9.9" customHeight="1" x14ac:dyDescent="0.3">
      <c r="A282" s="207" t="s">
        <v>812</v>
      </c>
      <c r="B282" s="291" t="s">
        <v>336</v>
      </c>
      <c r="C282" s="292"/>
      <c r="D282" s="292"/>
      <c r="E282" s="292"/>
      <c r="F282" s="292"/>
      <c r="G282" s="301" t="s">
        <v>813</v>
      </c>
      <c r="H282" s="302"/>
      <c r="I282" s="302"/>
      <c r="J282" s="302"/>
      <c r="K282" s="302"/>
      <c r="L282" s="143">
        <v>13017.45</v>
      </c>
      <c r="M282" s="143">
        <v>1389.39</v>
      </c>
      <c r="N282" s="143">
        <v>0</v>
      </c>
      <c r="O282" s="143">
        <v>14406.84</v>
      </c>
      <c r="P282" s="143">
        <f t="shared" si="5"/>
        <v>1389.39</v>
      </c>
    </row>
    <row r="283" spans="1:16" ht="9.9" customHeight="1" x14ac:dyDescent="0.3">
      <c r="A283" s="207" t="s">
        <v>814</v>
      </c>
      <c r="B283" s="291" t="s">
        <v>336</v>
      </c>
      <c r="C283" s="292"/>
      <c r="D283" s="292"/>
      <c r="E283" s="292"/>
      <c r="F283" s="292"/>
      <c r="G283" s="301" t="s">
        <v>815</v>
      </c>
      <c r="H283" s="302"/>
      <c r="I283" s="302"/>
      <c r="J283" s="302"/>
      <c r="K283" s="302"/>
      <c r="L283" s="143">
        <v>25789.58</v>
      </c>
      <c r="M283" s="143">
        <v>726.35</v>
      </c>
      <c r="N283" s="143">
        <v>0</v>
      </c>
      <c r="O283" s="143">
        <v>26515.93</v>
      </c>
      <c r="P283" s="143">
        <f t="shared" si="5"/>
        <v>726.35</v>
      </c>
    </row>
    <row r="284" spans="1:16" ht="9.9" customHeight="1" x14ac:dyDescent="0.3">
      <c r="A284" s="207" t="s">
        <v>816</v>
      </c>
      <c r="B284" s="291" t="s">
        <v>336</v>
      </c>
      <c r="C284" s="292"/>
      <c r="D284" s="292"/>
      <c r="E284" s="292"/>
      <c r="F284" s="292"/>
      <c r="G284" s="301" t="s">
        <v>817</v>
      </c>
      <c r="H284" s="302"/>
      <c r="I284" s="302"/>
      <c r="J284" s="302"/>
      <c r="K284" s="302"/>
      <c r="L284" s="143">
        <v>5783.13</v>
      </c>
      <c r="M284" s="143">
        <v>0</v>
      </c>
      <c r="N284" s="143">
        <v>0</v>
      </c>
      <c r="O284" s="143">
        <v>5783.13</v>
      </c>
      <c r="P284" s="143">
        <f t="shared" si="5"/>
        <v>0</v>
      </c>
    </row>
    <row r="285" spans="1:16" ht="9.9" customHeight="1" x14ac:dyDescent="0.3">
      <c r="A285" s="207" t="s">
        <v>818</v>
      </c>
      <c r="B285" s="291" t="s">
        <v>336</v>
      </c>
      <c r="C285" s="292"/>
      <c r="D285" s="292"/>
      <c r="E285" s="292"/>
      <c r="F285" s="292"/>
      <c r="G285" s="301" t="s">
        <v>819</v>
      </c>
      <c r="H285" s="302"/>
      <c r="I285" s="302"/>
      <c r="J285" s="302"/>
      <c r="K285" s="302"/>
      <c r="L285" s="143">
        <v>58.77</v>
      </c>
      <c r="M285" s="143">
        <v>3.45</v>
      </c>
      <c r="N285" s="143">
        <v>0</v>
      </c>
      <c r="O285" s="143">
        <v>62.22</v>
      </c>
      <c r="P285" s="143">
        <f t="shared" si="5"/>
        <v>3.45</v>
      </c>
    </row>
    <row r="286" spans="1:16" ht="9.9" customHeight="1" x14ac:dyDescent="0.3">
      <c r="A286" s="30" t="s">
        <v>336</v>
      </c>
      <c r="B286" s="291" t="s">
        <v>336</v>
      </c>
      <c r="C286" s="292"/>
      <c r="D286" s="292"/>
      <c r="E286" s="292"/>
      <c r="F286" s="292"/>
      <c r="G286" s="31" t="s">
        <v>336</v>
      </c>
      <c r="H286" s="32"/>
      <c r="I286" s="32"/>
      <c r="J286" s="32"/>
      <c r="K286" s="32"/>
      <c r="L286" s="144"/>
      <c r="M286" s="144"/>
      <c r="N286" s="144"/>
      <c r="O286" s="144"/>
      <c r="P286" s="144"/>
    </row>
    <row r="287" spans="1:16" ht="9.9" customHeight="1" x14ac:dyDescent="0.3">
      <c r="A287" s="206" t="s">
        <v>820</v>
      </c>
      <c r="B287" s="291" t="s">
        <v>336</v>
      </c>
      <c r="C287" s="292"/>
      <c r="D287" s="292"/>
      <c r="E287" s="292"/>
      <c r="F287" s="299" t="s">
        <v>821</v>
      </c>
      <c r="G287" s="300"/>
      <c r="H287" s="300"/>
      <c r="I287" s="300"/>
      <c r="J287" s="300"/>
      <c r="K287" s="300"/>
      <c r="L287" s="142">
        <v>81003.55</v>
      </c>
      <c r="M287" s="142">
        <v>12452.15</v>
      </c>
      <c r="N287" s="142">
        <v>0</v>
      </c>
      <c r="O287" s="142">
        <v>93455.7</v>
      </c>
      <c r="P287" s="142">
        <f t="shared" ref="P287:P304" si="6">M287-N287</f>
        <v>12452.15</v>
      </c>
    </row>
    <row r="288" spans="1:16" ht="9.9" customHeight="1" x14ac:dyDescent="0.3">
      <c r="A288" s="207" t="s">
        <v>822</v>
      </c>
      <c r="B288" s="291" t="s">
        <v>336</v>
      </c>
      <c r="C288" s="292"/>
      <c r="D288" s="292"/>
      <c r="E288" s="292"/>
      <c r="F288" s="292"/>
      <c r="G288" s="301" t="s">
        <v>823</v>
      </c>
      <c r="H288" s="302"/>
      <c r="I288" s="302"/>
      <c r="J288" s="302"/>
      <c r="K288" s="302"/>
      <c r="L288" s="143">
        <v>1015</v>
      </c>
      <c r="M288" s="143">
        <v>0</v>
      </c>
      <c r="N288" s="143">
        <v>0</v>
      </c>
      <c r="O288" s="143">
        <v>1015</v>
      </c>
      <c r="P288" s="143">
        <f t="shared" si="6"/>
        <v>0</v>
      </c>
    </row>
    <row r="289" spans="1:16" ht="9.9" customHeight="1" x14ac:dyDescent="0.3">
      <c r="A289" s="207" t="s">
        <v>824</v>
      </c>
      <c r="B289" s="291" t="s">
        <v>336</v>
      </c>
      <c r="C289" s="292"/>
      <c r="D289" s="292"/>
      <c r="E289" s="292"/>
      <c r="F289" s="292"/>
      <c r="G289" s="301" t="s">
        <v>825</v>
      </c>
      <c r="H289" s="302"/>
      <c r="I289" s="302"/>
      <c r="J289" s="302"/>
      <c r="K289" s="302"/>
      <c r="L289" s="143">
        <v>707.27</v>
      </c>
      <c r="M289" s="143">
        <v>0</v>
      </c>
      <c r="N289" s="143">
        <v>0</v>
      </c>
      <c r="O289" s="143">
        <v>707.27</v>
      </c>
      <c r="P289" s="143">
        <f t="shared" si="6"/>
        <v>0</v>
      </c>
    </row>
    <row r="290" spans="1:16" ht="9.9" customHeight="1" x14ac:dyDescent="0.3">
      <c r="A290" s="207" t="s">
        <v>826</v>
      </c>
      <c r="B290" s="291" t="s">
        <v>336</v>
      </c>
      <c r="C290" s="292"/>
      <c r="D290" s="292"/>
      <c r="E290" s="292"/>
      <c r="F290" s="292"/>
      <c r="G290" s="301" t="s">
        <v>827</v>
      </c>
      <c r="H290" s="302"/>
      <c r="I290" s="302"/>
      <c r="J290" s="302"/>
      <c r="K290" s="302"/>
      <c r="L290" s="143">
        <v>5543.29</v>
      </c>
      <c r="M290" s="143">
        <v>0</v>
      </c>
      <c r="N290" s="143">
        <v>0</v>
      </c>
      <c r="O290" s="143">
        <v>5543.29</v>
      </c>
      <c r="P290" s="143">
        <f t="shared" si="6"/>
        <v>0</v>
      </c>
    </row>
    <row r="291" spans="1:16" ht="9.9" customHeight="1" x14ac:dyDescent="0.3">
      <c r="A291" s="207" t="s">
        <v>828</v>
      </c>
      <c r="B291" s="291" t="s">
        <v>336</v>
      </c>
      <c r="C291" s="292"/>
      <c r="D291" s="292"/>
      <c r="E291" s="292"/>
      <c r="F291" s="292"/>
      <c r="G291" s="301" t="s">
        <v>829</v>
      </c>
      <c r="H291" s="302"/>
      <c r="I291" s="302"/>
      <c r="J291" s="302"/>
      <c r="K291" s="302"/>
      <c r="L291" s="143">
        <v>2016.65</v>
      </c>
      <c r="M291" s="143">
        <v>0</v>
      </c>
      <c r="N291" s="143">
        <v>0</v>
      </c>
      <c r="O291" s="143">
        <v>2016.65</v>
      </c>
      <c r="P291" s="143">
        <f t="shared" si="6"/>
        <v>0</v>
      </c>
    </row>
    <row r="292" spans="1:16" ht="9.9" customHeight="1" x14ac:dyDescent="0.3">
      <c r="A292" s="207" t="s">
        <v>830</v>
      </c>
      <c r="B292" s="291" t="s">
        <v>336</v>
      </c>
      <c r="C292" s="292"/>
      <c r="D292" s="292"/>
      <c r="E292" s="292"/>
      <c r="F292" s="292"/>
      <c r="G292" s="301" t="s">
        <v>831</v>
      </c>
      <c r="H292" s="302"/>
      <c r="I292" s="302"/>
      <c r="J292" s="302"/>
      <c r="K292" s="302"/>
      <c r="L292" s="143">
        <v>70</v>
      </c>
      <c r="M292" s="143">
        <v>0</v>
      </c>
      <c r="N292" s="143">
        <v>0</v>
      </c>
      <c r="O292" s="143">
        <v>70</v>
      </c>
      <c r="P292" s="143">
        <f t="shared" si="6"/>
        <v>0</v>
      </c>
    </row>
    <row r="293" spans="1:16" ht="9.9" customHeight="1" x14ac:dyDescent="0.3">
      <c r="A293" s="207" t="s">
        <v>834</v>
      </c>
      <c r="B293" s="291" t="s">
        <v>336</v>
      </c>
      <c r="C293" s="292"/>
      <c r="D293" s="292"/>
      <c r="E293" s="292"/>
      <c r="F293" s="292"/>
      <c r="G293" s="301" t="s">
        <v>835</v>
      </c>
      <c r="H293" s="302"/>
      <c r="I293" s="302"/>
      <c r="J293" s="302"/>
      <c r="K293" s="302"/>
      <c r="L293" s="143">
        <v>390</v>
      </c>
      <c r="M293" s="143">
        <v>0</v>
      </c>
      <c r="N293" s="143">
        <v>0</v>
      </c>
      <c r="O293" s="143">
        <v>390</v>
      </c>
      <c r="P293" s="143">
        <f t="shared" si="6"/>
        <v>0</v>
      </c>
    </row>
    <row r="294" spans="1:16" ht="9.9" customHeight="1" x14ac:dyDescent="0.3">
      <c r="A294" s="207" t="s">
        <v>836</v>
      </c>
      <c r="B294" s="291" t="s">
        <v>336</v>
      </c>
      <c r="C294" s="292"/>
      <c r="D294" s="292"/>
      <c r="E294" s="292"/>
      <c r="F294" s="292"/>
      <c r="G294" s="301" t="s">
        <v>837</v>
      </c>
      <c r="H294" s="302"/>
      <c r="I294" s="302"/>
      <c r="J294" s="302"/>
      <c r="K294" s="302"/>
      <c r="L294" s="143">
        <v>29.4</v>
      </c>
      <c r="M294" s="143">
        <v>0</v>
      </c>
      <c r="N294" s="143">
        <v>0</v>
      </c>
      <c r="O294" s="143">
        <v>29.4</v>
      </c>
      <c r="P294" s="143">
        <f t="shared" si="6"/>
        <v>0</v>
      </c>
    </row>
    <row r="295" spans="1:16" ht="9.9" customHeight="1" x14ac:dyDescent="0.3">
      <c r="A295" s="207" t="s">
        <v>838</v>
      </c>
      <c r="B295" s="291" t="s">
        <v>336</v>
      </c>
      <c r="C295" s="292"/>
      <c r="D295" s="292"/>
      <c r="E295" s="292"/>
      <c r="F295" s="292"/>
      <c r="G295" s="301" t="s">
        <v>839</v>
      </c>
      <c r="H295" s="302"/>
      <c r="I295" s="302"/>
      <c r="J295" s="302"/>
      <c r="K295" s="302"/>
      <c r="L295" s="143">
        <v>22120</v>
      </c>
      <c r="M295" s="143">
        <v>3160</v>
      </c>
      <c r="N295" s="143">
        <v>0</v>
      </c>
      <c r="O295" s="143">
        <v>25280</v>
      </c>
      <c r="P295" s="143">
        <f t="shared" si="6"/>
        <v>3160</v>
      </c>
    </row>
    <row r="296" spans="1:16" ht="9.9" customHeight="1" x14ac:dyDescent="0.3">
      <c r="A296" s="207" t="s">
        <v>840</v>
      </c>
      <c r="B296" s="291" t="s">
        <v>336</v>
      </c>
      <c r="C296" s="292"/>
      <c r="D296" s="292"/>
      <c r="E296" s="292"/>
      <c r="F296" s="292"/>
      <c r="G296" s="301" t="s">
        <v>841</v>
      </c>
      <c r="H296" s="302"/>
      <c r="I296" s="302"/>
      <c r="J296" s="302"/>
      <c r="K296" s="302"/>
      <c r="L296" s="143">
        <v>244.74</v>
      </c>
      <c r="M296" s="143">
        <v>0</v>
      </c>
      <c r="N296" s="143">
        <v>0</v>
      </c>
      <c r="O296" s="143">
        <v>244.74</v>
      </c>
      <c r="P296" s="143">
        <f t="shared" si="6"/>
        <v>0</v>
      </c>
    </row>
    <row r="297" spans="1:16" ht="9.9" customHeight="1" x14ac:dyDescent="0.3">
      <c r="A297" s="207" t="s">
        <v>842</v>
      </c>
      <c r="B297" s="291" t="s">
        <v>336</v>
      </c>
      <c r="C297" s="292"/>
      <c r="D297" s="292"/>
      <c r="E297" s="292"/>
      <c r="F297" s="292"/>
      <c r="G297" s="301" t="s">
        <v>843</v>
      </c>
      <c r="H297" s="302"/>
      <c r="I297" s="302"/>
      <c r="J297" s="302"/>
      <c r="K297" s="302"/>
      <c r="L297" s="143">
        <v>1223</v>
      </c>
      <c r="M297" s="143">
        <v>0</v>
      </c>
      <c r="N297" s="143">
        <v>0</v>
      </c>
      <c r="O297" s="143">
        <v>1223</v>
      </c>
      <c r="P297" s="143">
        <f t="shared" si="6"/>
        <v>0</v>
      </c>
    </row>
    <row r="298" spans="1:16" ht="9.9" customHeight="1" x14ac:dyDescent="0.3">
      <c r="A298" s="207" t="s">
        <v>844</v>
      </c>
      <c r="B298" s="291" t="s">
        <v>336</v>
      </c>
      <c r="C298" s="292"/>
      <c r="D298" s="292"/>
      <c r="E298" s="292"/>
      <c r="F298" s="292"/>
      <c r="G298" s="301" t="s">
        <v>845</v>
      </c>
      <c r="H298" s="302"/>
      <c r="I298" s="302"/>
      <c r="J298" s="302"/>
      <c r="K298" s="302"/>
      <c r="L298" s="143">
        <v>5250</v>
      </c>
      <c r="M298" s="143">
        <v>525</v>
      </c>
      <c r="N298" s="143">
        <v>0</v>
      </c>
      <c r="O298" s="143">
        <v>5775</v>
      </c>
      <c r="P298" s="143">
        <f t="shared" si="6"/>
        <v>525</v>
      </c>
    </row>
    <row r="299" spans="1:16" ht="9.9" customHeight="1" x14ac:dyDescent="0.3">
      <c r="A299" s="207" t="s">
        <v>846</v>
      </c>
      <c r="B299" s="291" t="s">
        <v>336</v>
      </c>
      <c r="C299" s="292"/>
      <c r="D299" s="292"/>
      <c r="E299" s="292"/>
      <c r="F299" s="292"/>
      <c r="G299" s="301" t="s">
        <v>847</v>
      </c>
      <c r="H299" s="302"/>
      <c r="I299" s="302"/>
      <c r="J299" s="302"/>
      <c r="K299" s="302"/>
      <c r="L299" s="143">
        <v>10701.4</v>
      </c>
      <c r="M299" s="143">
        <v>7535.2</v>
      </c>
      <c r="N299" s="143">
        <v>0</v>
      </c>
      <c r="O299" s="143">
        <v>18236.599999999999</v>
      </c>
      <c r="P299" s="143">
        <f t="shared" si="6"/>
        <v>7535.2</v>
      </c>
    </row>
    <row r="300" spans="1:16" ht="9.9" customHeight="1" x14ac:dyDescent="0.3">
      <c r="A300" s="207" t="s">
        <v>848</v>
      </c>
      <c r="B300" s="291" t="s">
        <v>336</v>
      </c>
      <c r="C300" s="292"/>
      <c r="D300" s="292"/>
      <c r="E300" s="292"/>
      <c r="F300" s="292"/>
      <c r="G300" s="301" t="s">
        <v>849</v>
      </c>
      <c r="H300" s="302"/>
      <c r="I300" s="302"/>
      <c r="J300" s="302"/>
      <c r="K300" s="302"/>
      <c r="L300" s="143">
        <v>2507.5</v>
      </c>
      <c r="M300" s="143">
        <v>510</v>
      </c>
      <c r="N300" s="143">
        <v>0</v>
      </c>
      <c r="O300" s="143">
        <v>3017.5</v>
      </c>
      <c r="P300" s="143">
        <f t="shared" si="6"/>
        <v>510</v>
      </c>
    </row>
    <row r="301" spans="1:16" ht="9.9" customHeight="1" x14ac:dyDescent="0.3">
      <c r="A301" s="207" t="s">
        <v>850</v>
      </c>
      <c r="B301" s="291" t="s">
        <v>336</v>
      </c>
      <c r="C301" s="292"/>
      <c r="D301" s="292"/>
      <c r="E301" s="292"/>
      <c r="F301" s="292"/>
      <c r="G301" s="301" t="s">
        <v>851</v>
      </c>
      <c r="H301" s="302"/>
      <c r="I301" s="302"/>
      <c r="J301" s="302"/>
      <c r="K301" s="302"/>
      <c r="L301" s="143">
        <v>3515</v>
      </c>
      <c r="M301" s="143">
        <v>395</v>
      </c>
      <c r="N301" s="143">
        <v>0</v>
      </c>
      <c r="O301" s="143">
        <v>3910</v>
      </c>
      <c r="P301" s="143">
        <f t="shared" si="6"/>
        <v>395</v>
      </c>
    </row>
    <row r="302" spans="1:16" ht="9.9" customHeight="1" x14ac:dyDescent="0.3">
      <c r="A302" s="207" t="s">
        <v>852</v>
      </c>
      <c r="B302" s="291" t="s">
        <v>336</v>
      </c>
      <c r="C302" s="292"/>
      <c r="D302" s="292"/>
      <c r="E302" s="292"/>
      <c r="F302" s="292"/>
      <c r="G302" s="301" t="s">
        <v>853</v>
      </c>
      <c r="H302" s="302"/>
      <c r="I302" s="302"/>
      <c r="J302" s="302"/>
      <c r="K302" s="302"/>
      <c r="L302" s="143">
        <v>22549.08</v>
      </c>
      <c r="M302" s="143">
        <v>204.95</v>
      </c>
      <c r="N302" s="143">
        <v>0</v>
      </c>
      <c r="O302" s="143">
        <v>22754.03</v>
      </c>
      <c r="P302" s="143">
        <f t="shared" si="6"/>
        <v>204.95</v>
      </c>
    </row>
    <row r="303" spans="1:16" ht="9.9" customHeight="1" x14ac:dyDescent="0.3">
      <c r="A303" s="207" t="s">
        <v>854</v>
      </c>
      <c r="B303" s="291" t="s">
        <v>336</v>
      </c>
      <c r="C303" s="292"/>
      <c r="D303" s="292"/>
      <c r="E303" s="292"/>
      <c r="F303" s="292"/>
      <c r="G303" s="301" t="s">
        <v>855</v>
      </c>
      <c r="H303" s="302"/>
      <c r="I303" s="302"/>
      <c r="J303" s="302"/>
      <c r="K303" s="302"/>
      <c r="L303" s="143">
        <v>90</v>
      </c>
      <c r="M303" s="143">
        <v>0</v>
      </c>
      <c r="N303" s="143">
        <v>0</v>
      </c>
      <c r="O303" s="143">
        <v>90</v>
      </c>
      <c r="P303" s="143">
        <f t="shared" si="6"/>
        <v>0</v>
      </c>
    </row>
    <row r="304" spans="1:16" ht="9.9" customHeight="1" x14ac:dyDescent="0.3">
      <c r="A304" s="207" t="s">
        <v>856</v>
      </c>
      <c r="B304" s="291" t="s">
        <v>336</v>
      </c>
      <c r="C304" s="292"/>
      <c r="D304" s="292"/>
      <c r="E304" s="292"/>
      <c r="F304" s="292"/>
      <c r="G304" s="301" t="s">
        <v>857</v>
      </c>
      <c r="H304" s="302"/>
      <c r="I304" s="302"/>
      <c r="J304" s="302"/>
      <c r="K304" s="302"/>
      <c r="L304" s="143">
        <v>3031.22</v>
      </c>
      <c r="M304" s="143">
        <v>122</v>
      </c>
      <c r="N304" s="143">
        <v>0</v>
      </c>
      <c r="O304" s="143">
        <v>3153.22</v>
      </c>
      <c r="P304" s="143">
        <f t="shared" si="6"/>
        <v>122</v>
      </c>
    </row>
    <row r="305" spans="1:16" ht="9.9" customHeight="1" x14ac:dyDescent="0.3">
      <c r="A305" s="30" t="s">
        <v>336</v>
      </c>
      <c r="B305" s="291" t="s">
        <v>336</v>
      </c>
      <c r="C305" s="292"/>
      <c r="D305" s="292"/>
      <c r="E305" s="292"/>
      <c r="F305" s="292"/>
      <c r="G305" s="31" t="s">
        <v>336</v>
      </c>
      <c r="H305" s="32"/>
      <c r="I305" s="32"/>
      <c r="J305" s="32"/>
      <c r="K305" s="32"/>
      <c r="L305" s="144"/>
      <c r="M305" s="144"/>
      <c r="N305" s="144"/>
      <c r="O305" s="144"/>
      <c r="P305" s="144"/>
    </row>
    <row r="306" spans="1:16" ht="9.9" customHeight="1" x14ac:dyDescent="0.3">
      <c r="A306" s="206" t="s">
        <v>858</v>
      </c>
      <c r="B306" s="291" t="s">
        <v>336</v>
      </c>
      <c r="C306" s="292"/>
      <c r="D306" s="292"/>
      <c r="E306" s="292"/>
      <c r="F306" s="299" t="s">
        <v>859</v>
      </c>
      <c r="G306" s="300"/>
      <c r="H306" s="300"/>
      <c r="I306" s="300"/>
      <c r="J306" s="300"/>
      <c r="K306" s="300"/>
      <c r="L306" s="142">
        <v>1890.88</v>
      </c>
      <c r="M306" s="142">
        <v>1553</v>
      </c>
      <c r="N306" s="142">
        <v>0</v>
      </c>
      <c r="O306" s="142">
        <v>3443.88</v>
      </c>
      <c r="P306" s="142">
        <f>M306-N306</f>
        <v>1553</v>
      </c>
    </row>
    <row r="307" spans="1:16" ht="9.9" customHeight="1" x14ac:dyDescent="0.3">
      <c r="A307" s="207" t="s">
        <v>860</v>
      </c>
      <c r="B307" s="291" t="s">
        <v>336</v>
      </c>
      <c r="C307" s="292"/>
      <c r="D307" s="292"/>
      <c r="E307" s="292"/>
      <c r="F307" s="292"/>
      <c r="G307" s="301" t="s">
        <v>861</v>
      </c>
      <c r="H307" s="302"/>
      <c r="I307" s="302"/>
      <c r="J307" s="302"/>
      <c r="K307" s="302"/>
      <c r="L307" s="143">
        <v>1890.88</v>
      </c>
      <c r="M307" s="143">
        <v>1553</v>
      </c>
      <c r="N307" s="143">
        <v>0</v>
      </c>
      <c r="O307" s="143">
        <v>3443.88</v>
      </c>
      <c r="P307" s="143">
        <f>M307-N307</f>
        <v>1553</v>
      </c>
    </row>
    <row r="308" spans="1:16" ht="9.9" customHeight="1" x14ac:dyDescent="0.3">
      <c r="A308" s="30" t="s">
        <v>336</v>
      </c>
      <c r="B308" s="291" t="s">
        <v>336</v>
      </c>
      <c r="C308" s="292"/>
      <c r="D308" s="292"/>
      <c r="E308" s="292"/>
      <c r="F308" s="292"/>
      <c r="G308" s="31" t="s">
        <v>336</v>
      </c>
      <c r="H308" s="32"/>
      <c r="I308" s="32"/>
      <c r="J308" s="32"/>
      <c r="K308" s="32"/>
      <c r="L308" s="144"/>
      <c r="M308" s="144"/>
      <c r="N308" s="144"/>
      <c r="O308" s="144"/>
      <c r="P308" s="144"/>
    </row>
    <row r="309" spans="1:16" ht="9.9" customHeight="1" x14ac:dyDescent="0.3">
      <c r="A309" s="206" t="s">
        <v>862</v>
      </c>
      <c r="B309" s="202" t="s">
        <v>336</v>
      </c>
      <c r="C309" s="299" t="s">
        <v>863</v>
      </c>
      <c r="D309" s="300"/>
      <c r="E309" s="300"/>
      <c r="F309" s="300"/>
      <c r="G309" s="300"/>
      <c r="H309" s="300"/>
      <c r="I309" s="300"/>
      <c r="J309" s="300"/>
      <c r="K309" s="300"/>
      <c r="L309" s="142">
        <v>117250.77</v>
      </c>
      <c r="M309" s="142">
        <v>13267.67</v>
      </c>
      <c r="N309" s="142">
        <v>0</v>
      </c>
      <c r="O309" s="142">
        <v>130518.44</v>
      </c>
      <c r="P309" s="142">
        <f t="shared" ref="P309:P321" si="7">M309-N309</f>
        <v>13267.67</v>
      </c>
    </row>
    <row r="310" spans="1:16" ht="9.9" customHeight="1" x14ac:dyDescent="0.3">
      <c r="A310" s="206" t="s">
        <v>864</v>
      </c>
      <c r="B310" s="291" t="s">
        <v>336</v>
      </c>
      <c r="C310" s="292"/>
      <c r="D310" s="299" t="s">
        <v>863</v>
      </c>
      <c r="E310" s="300"/>
      <c r="F310" s="300"/>
      <c r="G310" s="300"/>
      <c r="H310" s="300"/>
      <c r="I310" s="300"/>
      <c r="J310" s="300"/>
      <c r="K310" s="300"/>
      <c r="L310" s="142">
        <v>117250.77</v>
      </c>
      <c r="M310" s="142">
        <v>13267.67</v>
      </c>
      <c r="N310" s="142">
        <v>0</v>
      </c>
      <c r="O310" s="142">
        <v>130518.44</v>
      </c>
      <c r="P310" s="142">
        <f t="shared" si="7"/>
        <v>13267.67</v>
      </c>
    </row>
    <row r="311" spans="1:16" ht="9.9" customHeight="1" x14ac:dyDescent="0.3">
      <c r="A311" s="206" t="s">
        <v>865</v>
      </c>
      <c r="B311" s="291" t="s">
        <v>336</v>
      </c>
      <c r="C311" s="292"/>
      <c r="D311" s="292"/>
      <c r="E311" s="299" t="s">
        <v>863</v>
      </c>
      <c r="F311" s="300"/>
      <c r="G311" s="300"/>
      <c r="H311" s="300"/>
      <c r="I311" s="300"/>
      <c r="J311" s="300"/>
      <c r="K311" s="300"/>
      <c r="L311" s="142">
        <v>117250.77</v>
      </c>
      <c r="M311" s="142">
        <v>13267.67</v>
      </c>
      <c r="N311" s="142">
        <v>0</v>
      </c>
      <c r="O311" s="142">
        <v>130518.44</v>
      </c>
      <c r="P311" s="142">
        <f t="shared" si="7"/>
        <v>13267.67</v>
      </c>
    </row>
    <row r="312" spans="1:16" ht="9.9" customHeight="1" x14ac:dyDescent="0.3">
      <c r="A312" s="206" t="s">
        <v>866</v>
      </c>
      <c r="B312" s="291" t="s">
        <v>336</v>
      </c>
      <c r="C312" s="292"/>
      <c r="D312" s="292"/>
      <c r="E312" s="292"/>
      <c r="F312" s="299" t="s">
        <v>867</v>
      </c>
      <c r="G312" s="300"/>
      <c r="H312" s="300"/>
      <c r="I312" s="300"/>
      <c r="J312" s="300"/>
      <c r="K312" s="300"/>
      <c r="L312" s="142">
        <v>71112.679999999993</v>
      </c>
      <c r="M312" s="142">
        <v>7840.35</v>
      </c>
      <c r="N312" s="142">
        <v>0</v>
      </c>
      <c r="O312" s="142">
        <v>78953.03</v>
      </c>
      <c r="P312" s="142">
        <f t="shared" si="7"/>
        <v>7840.35</v>
      </c>
    </row>
    <row r="313" spans="1:16" ht="9.9" customHeight="1" x14ac:dyDescent="0.3">
      <c r="A313" s="207" t="s">
        <v>868</v>
      </c>
      <c r="B313" s="291" t="s">
        <v>336</v>
      </c>
      <c r="C313" s="292"/>
      <c r="D313" s="292"/>
      <c r="E313" s="292"/>
      <c r="F313" s="292"/>
      <c r="G313" s="301" t="s">
        <v>869</v>
      </c>
      <c r="H313" s="302"/>
      <c r="I313" s="302"/>
      <c r="J313" s="302"/>
      <c r="K313" s="302"/>
      <c r="L313" s="143">
        <v>829.99</v>
      </c>
      <c r="M313" s="143">
        <v>184</v>
      </c>
      <c r="N313" s="143">
        <v>0</v>
      </c>
      <c r="O313" s="143">
        <v>1013.99</v>
      </c>
      <c r="P313" s="143">
        <f t="shared" si="7"/>
        <v>184</v>
      </c>
    </row>
    <row r="314" spans="1:16" ht="9.9" customHeight="1" x14ac:dyDescent="0.3">
      <c r="A314" s="207" t="s">
        <v>870</v>
      </c>
      <c r="B314" s="291" t="s">
        <v>336</v>
      </c>
      <c r="C314" s="292"/>
      <c r="D314" s="292"/>
      <c r="E314" s="292"/>
      <c r="F314" s="292"/>
      <c r="G314" s="301" t="s">
        <v>867</v>
      </c>
      <c r="H314" s="302"/>
      <c r="I314" s="302"/>
      <c r="J314" s="302"/>
      <c r="K314" s="302"/>
      <c r="L314" s="143">
        <v>8400</v>
      </c>
      <c r="M314" s="143">
        <v>1200</v>
      </c>
      <c r="N314" s="143">
        <v>0</v>
      </c>
      <c r="O314" s="143">
        <v>9600</v>
      </c>
      <c r="P314" s="143">
        <f t="shared" si="7"/>
        <v>1200</v>
      </c>
    </row>
    <row r="315" spans="1:16" ht="18.899999999999999" customHeight="1" x14ac:dyDescent="0.3">
      <c r="A315" s="207" t="s">
        <v>871</v>
      </c>
      <c r="B315" s="291" t="s">
        <v>336</v>
      </c>
      <c r="C315" s="292"/>
      <c r="D315" s="292"/>
      <c r="E315" s="292"/>
      <c r="F315" s="292"/>
      <c r="G315" s="301" t="s">
        <v>872</v>
      </c>
      <c r="H315" s="302"/>
      <c r="I315" s="302"/>
      <c r="J315" s="302"/>
      <c r="K315" s="302"/>
      <c r="L315" s="143">
        <v>28946.75</v>
      </c>
      <c r="M315" s="143">
        <v>0</v>
      </c>
      <c r="N315" s="143">
        <v>0</v>
      </c>
      <c r="O315" s="143">
        <v>28946.75</v>
      </c>
      <c r="P315" s="143">
        <f t="shared" si="7"/>
        <v>0</v>
      </c>
    </row>
    <row r="316" spans="1:16" ht="9.9" customHeight="1" x14ac:dyDescent="0.3">
      <c r="A316" s="207" t="s">
        <v>875</v>
      </c>
      <c r="B316" s="291" t="s">
        <v>336</v>
      </c>
      <c r="C316" s="292"/>
      <c r="D316" s="292"/>
      <c r="E316" s="292"/>
      <c r="F316" s="292"/>
      <c r="G316" s="301" t="s">
        <v>876</v>
      </c>
      <c r="H316" s="302"/>
      <c r="I316" s="302"/>
      <c r="J316" s="302"/>
      <c r="K316" s="302"/>
      <c r="L316" s="143">
        <v>897.91</v>
      </c>
      <c r="M316" s="143">
        <v>457</v>
      </c>
      <c r="N316" s="143">
        <v>0</v>
      </c>
      <c r="O316" s="143">
        <v>1354.91</v>
      </c>
      <c r="P316" s="143">
        <f t="shared" si="7"/>
        <v>457</v>
      </c>
    </row>
    <row r="317" spans="1:16" ht="9.9" customHeight="1" x14ac:dyDescent="0.3">
      <c r="A317" s="207" t="s">
        <v>877</v>
      </c>
      <c r="B317" s="291" t="s">
        <v>336</v>
      </c>
      <c r="C317" s="292"/>
      <c r="D317" s="292"/>
      <c r="E317" s="292"/>
      <c r="F317" s="292"/>
      <c r="G317" s="301" t="s">
        <v>878</v>
      </c>
      <c r="H317" s="302"/>
      <c r="I317" s="302"/>
      <c r="J317" s="302"/>
      <c r="K317" s="302"/>
      <c r="L317" s="143">
        <v>5586.93</v>
      </c>
      <c r="M317" s="143">
        <v>3724.62</v>
      </c>
      <c r="N317" s="143">
        <v>0</v>
      </c>
      <c r="O317" s="143">
        <v>9311.5499999999993</v>
      </c>
      <c r="P317" s="143">
        <f t="shared" si="7"/>
        <v>3724.62</v>
      </c>
    </row>
    <row r="318" spans="1:16" ht="9.9" customHeight="1" x14ac:dyDescent="0.3">
      <c r="A318" s="207" t="s">
        <v>879</v>
      </c>
      <c r="B318" s="291" t="s">
        <v>336</v>
      </c>
      <c r="C318" s="292"/>
      <c r="D318" s="292"/>
      <c r="E318" s="292"/>
      <c r="F318" s="292"/>
      <c r="G318" s="301" t="s">
        <v>880</v>
      </c>
      <c r="H318" s="302"/>
      <c r="I318" s="302"/>
      <c r="J318" s="302"/>
      <c r="K318" s="302"/>
      <c r="L318" s="143">
        <v>3437.86</v>
      </c>
      <c r="M318" s="143">
        <v>134.80000000000001</v>
      </c>
      <c r="N318" s="143">
        <v>0</v>
      </c>
      <c r="O318" s="143">
        <v>3572.66</v>
      </c>
      <c r="P318" s="143">
        <f t="shared" si="7"/>
        <v>134.80000000000001</v>
      </c>
    </row>
    <row r="319" spans="1:16" ht="9.9" customHeight="1" x14ac:dyDescent="0.3">
      <c r="A319" s="207" t="s">
        <v>881</v>
      </c>
      <c r="B319" s="291" t="s">
        <v>336</v>
      </c>
      <c r="C319" s="292"/>
      <c r="D319" s="292"/>
      <c r="E319" s="292"/>
      <c r="F319" s="292"/>
      <c r="G319" s="301" t="s">
        <v>882</v>
      </c>
      <c r="H319" s="302"/>
      <c r="I319" s="302"/>
      <c r="J319" s="302"/>
      <c r="K319" s="302"/>
      <c r="L319" s="143">
        <v>14828.24</v>
      </c>
      <c r="M319" s="143">
        <v>884.95</v>
      </c>
      <c r="N319" s="143">
        <v>0</v>
      </c>
      <c r="O319" s="143">
        <v>15713.19</v>
      </c>
      <c r="P319" s="143">
        <f t="shared" si="7"/>
        <v>884.95</v>
      </c>
    </row>
    <row r="320" spans="1:16" ht="9.9" customHeight="1" x14ac:dyDescent="0.3">
      <c r="A320" s="207" t="s">
        <v>885</v>
      </c>
      <c r="B320" s="291" t="s">
        <v>336</v>
      </c>
      <c r="C320" s="292"/>
      <c r="D320" s="292"/>
      <c r="E320" s="292"/>
      <c r="F320" s="292"/>
      <c r="G320" s="301" t="s">
        <v>886</v>
      </c>
      <c r="H320" s="302"/>
      <c r="I320" s="302"/>
      <c r="J320" s="302"/>
      <c r="K320" s="302"/>
      <c r="L320" s="143">
        <v>7965</v>
      </c>
      <c r="M320" s="143">
        <v>1180</v>
      </c>
      <c r="N320" s="143">
        <v>0</v>
      </c>
      <c r="O320" s="143">
        <v>9145</v>
      </c>
      <c r="P320" s="143">
        <f t="shared" si="7"/>
        <v>1180</v>
      </c>
    </row>
    <row r="321" spans="1:16" ht="9.9" customHeight="1" x14ac:dyDescent="0.3">
      <c r="A321" s="207" t="s">
        <v>887</v>
      </c>
      <c r="B321" s="291" t="s">
        <v>336</v>
      </c>
      <c r="C321" s="292"/>
      <c r="D321" s="292"/>
      <c r="E321" s="292"/>
      <c r="F321" s="292"/>
      <c r="G321" s="301" t="s">
        <v>888</v>
      </c>
      <c r="H321" s="302"/>
      <c r="I321" s="302"/>
      <c r="J321" s="302"/>
      <c r="K321" s="302"/>
      <c r="L321" s="143">
        <v>220</v>
      </c>
      <c r="M321" s="143">
        <v>74.98</v>
      </c>
      <c r="N321" s="143">
        <v>0</v>
      </c>
      <c r="O321" s="143">
        <v>294.98</v>
      </c>
      <c r="P321" s="143">
        <f t="shared" si="7"/>
        <v>74.98</v>
      </c>
    </row>
    <row r="322" spans="1:16" ht="9.9" customHeight="1" x14ac:dyDescent="0.3">
      <c r="A322" s="30" t="s">
        <v>336</v>
      </c>
      <c r="B322" s="291" t="s">
        <v>336</v>
      </c>
      <c r="C322" s="292"/>
      <c r="D322" s="292"/>
      <c r="E322" s="292"/>
      <c r="F322" s="292"/>
      <c r="G322" s="31" t="s">
        <v>336</v>
      </c>
      <c r="H322" s="32"/>
      <c r="I322" s="32"/>
      <c r="J322" s="32"/>
      <c r="K322" s="32"/>
      <c r="L322" s="144"/>
      <c r="M322" s="144"/>
      <c r="N322" s="144"/>
      <c r="O322" s="144"/>
      <c r="P322" s="144"/>
    </row>
    <row r="323" spans="1:16" ht="9.9" customHeight="1" x14ac:dyDescent="0.3">
      <c r="A323" s="206" t="s">
        <v>889</v>
      </c>
      <c r="B323" s="291" t="s">
        <v>336</v>
      </c>
      <c r="C323" s="292"/>
      <c r="D323" s="292"/>
      <c r="E323" s="292"/>
      <c r="F323" s="299" t="s">
        <v>890</v>
      </c>
      <c r="G323" s="300"/>
      <c r="H323" s="300"/>
      <c r="I323" s="300"/>
      <c r="J323" s="300"/>
      <c r="K323" s="300"/>
      <c r="L323" s="142">
        <v>22801.53</v>
      </c>
      <c r="M323" s="142">
        <v>2050</v>
      </c>
      <c r="N323" s="142">
        <v>0</v>
      </c>
      <c r="O323" s="142">
        <v>24851.53</v>
      </c>
      <c r="P323" s="142">
        <f>M323-N323</f>
        <v>2050</v>
      </c>
    </row>
    <row r="324" spans="1:16" ht="9.9" customHeight="1" x14ac:dyDescent="0.3">
      <c r="A324" s="207" t="s">
        <v>891</v>
      </c>
      <c r="B324" s="291" t="s">
        <v>336</v>
      </c>
      <c r="C324" s="292"/>
      <c r="D324" s="292"/>
      <c r="E324" s="292"/>
      <c r="F324" s="292"/>
      <c r="G324" s="301" t="s">
        <v>892</v>
      </c>
      <c r="H324" s="302"/>
      <c r="I324" s="302"/>
      <c r="J324" s="302"/>
      <c r="K324" s="302"/>
      <c r="L324" s="143">
        <v>22801.53</v>
      </c>
      <c r="M324" s="143">
        <v>2050</v>
      </c>
      <c r="N324" s="143">
        <v>0</v>
      </c>
      <c r="O324" s="143">
        <v>24851.53</v>
      </c>
      <c r="P324" s="143">
        <f>M324-N324</f>
        <v>2050</v>
      </c>
    </row>
    <row r="325" spans="1:16" ht="9.9" customHeight="1" x14ac:dyDescent="0.3">
      <c r="A325" s="30" t="s">
        <v>336</v>
      </c>
      <c r="B325" s="291" t="s">
        <v>336</v>
      </c>
      <c r="C325" s="292"/>
      <c r="D325" s="292"/>
      <c r="E325" s="292"/>
      <c r="F325" s="292"/>
      <c r="G325" s="31" t="s">
        <v>336</v>
      </c>
      <c r="H325" s="32"/>
      <c r="I325" s="32"/>
      <c r="J325" s="32"/>
      <c r="K325" s="32"/>
      <c r="L325" s="144"/>
      <c r="M325" s="144"/>
      <c r="N325" s="144"/>
      <c r="O325" s="144"/>
      <c r="P325" s="144"/>
    </row>
    <row r="326" spans="1:16" ht="9.9" customHeight="1" x14ac:dyDescent="0.3">
      <c r="A326" s="206" t="s">
        <v>893</v>
      </c>
      <c r="B326" s="291" t="s">
        <v>336</v>
      </c>
      <c r="C326" s="292"/>
      <c r="D326" s="292"/>
      <c r="E326" s="292"/>
      <c r="F326" s="299" t="s">
        <v>894</v>
      </c>
      <c r="G326" s="300"/>
      <c r="H326" s="300"/>
      <c r="I326" s="300"/>
      <c r="J326" s="300"/>
      <c r="K326" s="300"/>
      <c r="L326" s="142">
        <v>23336.560000000001</v>
      </c>
      <c r="M326" s="142">
        <v>3377.32</v>
      </c>
      <c r="N326" s="142">
        <v>0</v>
      </c>
      <c r="O326" s="142">
        <v>26713.88</v>
      </c>
      <c r="P326" s="142">
        <f>M326-N326</f>
        <v>3377.32</v>
      </c>
    </row>
    <row r="327" spans="1:16" ht="9.9" customHeight="1" x14ac:dyDescent="0.3">
      <c r="A327" s="207" t="s">
        <v>895</v>
      </c>
      <c r="B327" s="291" t="s">
        <v>336</v>
      </c>
      <c r="C327" s="292"/>
      <c r="D327" s="292"/>
      <c r="E327" s="292"/>
      <c r="F327" s="292"/>
      <c r="G327" s="301" t="s">
        <v>896</v>
      </c>
      <c r="H327" s="302"/>
      <c r="I327" s="302"/>
      <c r="J327" s="302"/>
      <c r="K327" s="302"/>
      <c r="L327" s="143">
        <v>23336.560000000001</v>
      </c>
      <c r="M327" s="143">
        <v>3377.32</v>
      </c>
      <c r="N327" s="143">
        <v>0</v>
      </c>
      <c r="O327" s="143">
        <v>26713.88</v>
      </c>
      <c r="P327" s="143">
        <f>M327-N327</f>
        <v>3377.32</v>
      </c>
    </row>
    <row r="328" spans="1:16" ht="9.9" customHeight="1" x14ac:dyDescent="0.3">
      <c r="A328" s="30" t="s">
        <v>336</v>
      </c>
      <c r="B328" s="291" t="s">
        <v>336</v>
      </c>
      <c r="C328" s="292"/>
      <c r="D328" s="292"/>
      <c r="E328" s="292"/>
      <c r="F328" s="292"/>
      <c r="G328" s="31" t="s">
        <v>336</v>
      </c>
      <c r="H328" s="32"/>
      <c r="I328" s="32"/>
      <c r="J328" s="32"/>
      <c r="K328" s="32"/>
      <c r="L328" s="144"/>
      <c r="M328" s="144"/>
      <c r="N328" s="144"/>
      <c r="O328" s="144"/>
      <c r="P328" s="144"/>
    </row>
    <row r="329" spans="1:16" ht="9.9" customHeight="1" x14ac:dyDescent="0.3">
      <c r="A329" s="206" t="s">
        <v>903</v>
      </c>
      <c r="B329" s="202" t="s">
        <v>336</v>
      </c>
      <c r="C329" s="299" t="s">
        <v>904</v>
      </c>
      <c r="D329" s="300"/>
      <c r="E329" s="300"/>
      <c r="F329" s="300"/>
      <c r="G329" s="300"/>
      <c r="H329" s="300"/>
      <c r="I329" s="300"/>
      <c r="J329" s="300"/>
      <c r="K329" s="300"/>
      <c r="L329" s="142">
        <v>241.9</v>
      </c>
      <c r="M329" s="142">
        <v>0</v>
      </c>
      <c r="N329" s="142">
        <v>0</v>
      </c>
      <c r="O329" s="142">
        <v>241.9</v>
      </c>
      <c r="P329" s="142">
        <f>M329-N329</f>
        <v>0</v>
      </c>
    </row>
    <row r="330" spans="1:16" ht="9.9" customHeight="1" x14ac:dyDescent="0.3">
      <c r="A330" s="206" t="s">
        <v>905</v>
      </c>
      <c r="B330" s="291" t="s">
        <v>336</v>
      </c>
      <c r="C330" s="292"/>
      <c r="D330" s="299" t="s">
        <v>904</v>
      </c>
      <c r="E330" s="300"/>
      <c r="F330" s="300"/>
      <c r="G330" s="300"/>
      <c r="H330" s="300"/>
      <c r="I330" s="300"/>
      <c r="J330" s="300"/>
      <c r="K330" s="300"/>
      <c r="L330" s="142">
        <v>241.9</v>
      </c>
      <c r="M330" s="142">
        <v>0</v>
      </c>
      <c r="N330" s="142">
        <v>0</v>
      </c>
      <c r="O330" s="142">
        <v>241.9</v>
      </c>
      <c r="P330" s="142">
        <f>M330-N330</f>
        <v>0</v>
      </c>
    </row>
    <row r="331" spans="1:16" ht="9.9" customHeight="1" x14ac:dyDescent="0.3">
      <c r="A331" s="206" t="s">
        <v>906</v>
      </c>
      <c r="B331" s="291" t="s">
        <v>336</v>
      </c>
      <c r="C331" s="292"/>
      <c r="D331" s="292"/>
      <c r="E331" s="299" t="s">
        <v>904</v>
      </c>
      <c r="F331" s="300"/>
      <c r="G331" s="300"/>
      <c r="H331" s="300"/>
      <c r="I331" s="300"/>
      <c r="J331" s="300"/>
      <c r="K331" s="300"/>
      <c r="L331" s="142">
        <v>241.9</v>
      </c>
      <c r="M331" s="142">
        <v>0</v>
      </c>
      <c r="N331" s="142">
        <v>0</v>
      </c>
      <c r="O331" s="142">
        <v>241.9</v>
      </c>
      <c r="P331" s="142">
        <f>M331-N331</f>
        <v>0</v>
      </c>
    </row>
    <row r="332" spans="1:16" ht="9.9" customHeight="1" x14ac:dyDescent="0.3">
      <c r="A332" s="206" t="s">
        <v>907</v>
      </c>
      <c r="B332" s="291" t="s">
        <v>336</v>
      </c>
      <c r="C332" s="292"/>
      <c r="D332" s="292"/>
      <c r="E332" s="292"/>
      <c r="F332" s="299" t="s">
        <v>859</v>
      </c>
      <c r="G332" s="300"/>
      <c r="H332" s="300"/>
      <c r="I332" s="300"/>
      <c r="J332" s="300"/>
      <c r="K332" s="300"/>
      <c r="L332" s="142">
        <v>241.9</v>
      </c>
      <c r="M332" s="142">
        <v>0</v>
      </c>
      <c r="N332" s="142">
        <v>0</v>
      </c>
      <c r="O332" s="142">
        <v>241.9</v>
      </c>
      <c r="P332" s="142">
        <f>M332-N332</f>
        <v>0</v>
      </c>
    </row>
    <row r="333" spans="1:16" ht="9.9" customHeight="1" x14ac:dyDescent="0.3">
      <c r="A333" s="207" t="s">
        <v>908</v>
      </c>
      <c r="B333" s="291" t="s">
        <v>336</v>
      </c>
      <c r="C333" s="292"/>
      <c r="D333" s="292"/>
      <c r="E333" s="292"/>
      <c r="F333" s="292"/>
      <c r="G333" s="301" t="s">
        <v>909</v>
      </c>
      <c r="H333" s="302"/>
      <c r="I333" s="302"/>
      <c r="J333" s="302"/>
      <c r="K333" s="302"/>
      <c r="L333" s="143">
        <v>241.9</v>
      </c>
      <c r="M333" s="143">
        <v>0</v>
      </c>
      <c r="N333" s="143">
        <v>0</v>
      </c>
      <c r="O333" s="143">
        <v>241.9</v>
      </c>
      <c r="P333" s="143">
        <f>M333-N333</f>
        <v>0</v>
      </c>
    </row>
    <row r="334" spans="1:16" ht="9.9" customHeight="1" x14ac:dyDescent="0.3">
      <c r="A334" s="30" t="s">
        <v>336</v>
      </c>
      <c r="B334" s="291" t="s">
        <v>336</v>
      </c>
      <c r="C334" s="292"/>
      <c r="D334" s="292"/>
      <c r="E334" s="292"/>
      <c r="F334" s="292"/>
      <c r="G334" s="31" t="s">
        <v>336</v>
      </c>
      <c r="H334" s="32"/>
      <c r="I334" s="32"/>
      <c r="J334" s="32"/>
      <c r="K334" s="32"/>
      <c r="L334" s="144"/>
      <c r="M334" s="144"/>
      <c r="N334" s="144"/>
      <c r="O334" s="144"/>
      <c r="P334" s="144"/>
    </row>
    <row r="335" spans="1:16" ht="9.9" customHeight="1" x14ac:dyDescent="0.3">
      <c r="A335" s="206" t="s">
        <v>910</v>
      </c>
      <c r="B335" s="202" t="s">
        <v>336</v>
      </c>
      <c r="C335" s="299" t="s">
        <v>911</v>
      </c>
      <c r="D335" s="300"/>
      <c r="E335" s="300"/>
      <c r="F335" s="300"/>
      <c r="G335" s="300"/>
      <c r="H335" s="300"/>
      <c r="I335" s="300"/>
      <c r="J335" s="300"/>
      <c r="K335" s="300"/>
      <c r="L335" s="142">
        <v>250167.39</v>
      </c>
      <c r="M335" s="142">
        <v>21308.97</v>
      </c>
      <c r="N335" s="142">
        <v>0</v>
      </c>
      <c r="O335" s="142">
        <v>271476.36</v>
      </c>
      <c r="P335" s="142">
        <f t="shared" ref="P335:P340" si="8">M335-N335</f>
        <v>21308.97</v>
      </c>
    </row>
    <row r="336" spans="1:16" ht="9.9" customHeight="1" x14ac:dyDescent="0.3">
      <c r="A336" s="206" t="s">
        <v>912</v>
      </c>
      <c r="B336" s="291" t="s">
        <v>336</v>
      </c>
      <c r="C336" s="292"/>
      <c r="D336" s="299" t="s">
        <v>911</v>
      </c>
      <c r="E336" s="300"/>
      <c r="F336" s="300"/>
      <c r="G336" s="300"/>
      <c r="H336" s="300"/>
      <c r="I336" s="300"/>
      <c r="J336" s="300"/>
      <c r="K336" s="300"/>
      <c r="L336" s="142">
        <v>250167.39</v>
      </c>
      <c r="M336" s="142">
        <v>21308.97</v>
      </c>
      <c r="N336" s="142">
        <v>0</v>
      </c>
      <c r="O336" s="142">
        <v>271476.36</v>
      </c>
      <c r="P336" s="142">
        <f t="shared" si="8"/>
        <v>21308.97</v>
      </c>
    </row>
    <row r="337" spans="1:16" ht="9.9" customHeight="1" x14ac:dyDescent="0.3">
      <c r="A337" s="206" t="s">
        <v>913</v>
      </c>
      <c r="B337" s="291" t="s">
        <v>336</v>
      </c>
      <c r="C337" s="292"/>
      <c r="D337" s="292"/>
      <c r="E337" s="299" t="s">
        <v>911</v>
      </c>
      <c r="F337" s="300"/>
      <c r="G337" s="300"/>
      <c r="H337" s="300"/>
      <c r="I337" s="300"/>
      <c r="J337" s="300"/>
      <c r="K337" s="300"/>
      <c r="L337" s="148">
        <v>250167.39</v>
      </c>
      <c r="M337" s="148">
        <v>21308.97</v>
      </c>
      <c r="N337" s="148">
        <v>0</v>
      </c>
      <c r="O337" s="148">
        <v>271476.36</v>
      </c>
      <c r="P337" s="148">
        <f t="shared" si="8"/>
        <v>21308.97</v>
      </c>
    </row>
    <row r="338" spans="1:16" ht="9.9" customHeight="1" x14ac:dyDescent="0.3">
      <c r="A338" s="206" t="s">
        <v>914</v>
      </c>
      <c r="B338" s="307" t="s">
        <v>336</v>
      </c>
      <c r="C338" s="308"/>
      <c r="D338" s="308"/>
      <c r="E338" s="308"/>
      <c r="F338" s="311" t="s">
        <v>898</v>
      </c>
      <c r="G338" s="312"/>
      <c r="H338" s="312"/>
      <c r="I338" s="312"/>
      <c r="J338" s="312"/>
      <c r="K338" s="312"/>
      <c r="L338" s="276">
        <v>30695.200000000001</v>
      </c>
      <c r="M338" s="276">
        <v>0</v>
      </c>
      <c r="N338" s="276">
        <v>0</v>
      </c>
      <c r="O338" s="276">
        <v>30695.200000000001</v>
      </c>
      <c r="P338" s="276">
        <f t="shared" si="8"/>
        <v>0</v>
      </c>
    </row>
    <row r="339" spans="1:16" ht="9.9" customHeight="1" x14ac:dyDescent="0.3">
      <c r="A339" s="207" t="s">
        <v>915</v>
      </c>
      <c r="B339" s="291" t="s">
        <v>336</v>
      </c>
      <c r="C339" s="292"/>
      <c r="D339" s="292"/>
      <c r="E339" s="292"/>
      <c r="F339" s="292"/>
      <c r="G339" s="301" t="s">
        <v>916</v>
      </c>
      <c r="H339" s="302"/>
      <c r="I339" s="302"/>
      <c r="J339" s="302"/>
      <c r="K339" s="302"/>
      <c r="L339" s="143">
        <v>295.2</v>
      </c>
      <c r="M339" s="143">
        <v>0</v>
      </c>
      <c r="N339" s="143">
        <v>0</v>
      </c>
      <c r="O339" s="143">
        <v>295.2</v>
      </c>
      <c r="P339" s="143">
        <f t="shared" si="8"/>
        <v>0</v>
      </c>
    </row>
    <row r="340" spans="1:16" ht="9.9" customHeight="1" x14ac:dyDescent="0.3">
      <c r="A340" s="207" t="s">
        <v>917</v>
      </c>
      <c r="B340" s="291" t="s">
        <v>336</v>
      </c>
      <c r="C340" s="292"/>
      <c r="D340" s="292"/>
      <c r="E340" s="292"/>
      <c r="F340" s="292"/>
      <c r="G340" s="301" t="s">
        <v>902</v>
      </c>
      <c r="H340" s="302"/>
      <c r="I340" s="302"/>
      <c r="J340" s="302"/>
      <c r="K340" s="302"/>
      <c r="L340" s="143">
        <v>30400</v>
      </c>
      <c r="M340" s="143">
        <v>0</v>
      </c>
      <c r="N340" s="143">
        <v>0</v>
      </c>
      <c r="O340" s="143">
        <v>30400</v>
      </c>
      <c r="P340" s="143">
        <f t="shared" si="8"/>
        <v>0</v>
      </c>
    </row>
    <row r="341" spans="1:16" ht="9.9" customHeight="1" x14ac:dyDescent="0.3">
      <c r="A341" s="30" t="s">
        <v>336</v>
      </c>
      <c r="B341" s="291" t="s">
        <v>336</v>
      </c>
      <c r="C341" s="292"/>
      <c r="D341" s="292"/>
      <c r="E341" s="292"/>
      <c r="F341" s="292"/>
      <c r="G341" s="31" t="s">
        <v>336</v>
      </c>
      <c r="H341" s="32"/>
      <c r="I341" s="32"/>
      <c r="J341" s="32"/>
      <c r="K341" s="32"/>
      <c r="L341" s="144"/>
      <c r="M341" s="144"/>
      <c r="N341" s="144"/>
      <c r="O341" s="144"/>
      <c r="P341" s="144"/>
    </row>
    <row r="342" spans="1:16" ht="9.9" customHeight="1" x14ac:dyDescent="0.3">
      <c r="A342" s="206" t="s">
        <v>918</v>
      </c>
      <c r="B342" s="291" t="s">
        <v>336</v>
      </c>
      <c r="C342" s="292"/>
      <c r="D342" s="292"/>
      <c r="E342" s="292"/>
      <c r="F342" s="299" t="s">
        <v>919</v>
      </c>
      <c r="G342" s="300"/>
      <c r="H342" s="300"/>
      <c r="I342" s="300"/>
      <c r="J342" s="300"/>
      <c r="K342" s="300"/>
      <c r="L342" s="142">
        <v>2046</v>
      </c>
      <c r="M342" s="142">
        <v>0</v>
      </c>
      <c r="N342" s="142">
        <v>0</v>
      </c>
      <c r="O342" s="142">
        <v>2046</v>
      </c>
      <c r="P342" s="142">
        <f>M342-N342</f>
        <v>0</v>
      </c>
    </row>
    <row r="343" spans="1:16" ht="9.9" customHeight="1" x14ac:dyDescent="0.3">
      <c r="A343" s="207" t="s">
        <v>920</v>
      </c>
      <c r="B343" s="291" t="s">
        <v>336</v>
      </c>
      <c r="C343" s="292"/>
      <c r="D343" s="292"/>
      <c r="E343" s="292"/>
      <c r="F343" s="292"/>
      <c r="G343" s="301" t="s">
        <v>919</v>
      </c>
      <c r="H343" s="302"/>
      <c r="I343" s="302"/>
      <c r="J343" s="302"/>
      <c r="K343" s="302"/>
      <c r="L343" s="143">
        <v>2046</v>
      </c>
      <c r="M343" s="143">
        <v>0</v>
      </c>
      <c r="N343" s="143">
        <v>0</v>
      </c>
      <c r="O343" s="143">
        <v>2046</v>
      </c>
      <c r="P343" s="143">
        <f>M343-N343</f>
        <v>0</v>
      </c>
    </row>
    <row r="344" spans="1:16" ht="9.9" customHeight="1" x14ac:dyDescent="0.3">
      <c r="A344" s="30" t="s">
        <v>336</v>
      </c>
      <c r="B344" s="291" t="s">
        <v>336</v>
      </c>
      <c r="C344" s="292"/>
      <c r="D344" s="292"/>
      <c r="E344" s="292"/>
      <c r="F344" s="292"/>
      <c r="G344" s="31" t="s">
        <v>336</v>
      </c>
      <c r="H344" s="32"/>
      <c r="I344" s="32"/>
      <c r="J344" s="32"/>
      <c r="K344" s="32"/>
      <c r="L344" s="144"/>
      <c r="M344" s="144"/>
      <c r="N344" s="144"/>
      <c r="O344" s="144"/>
      <c r="P344" s="144"/>
    </row>
    <row r="345" spans="1:16" ht="9.9" customHeight="1" x14ac:dyDescent="0.3">
      <c r="A345" s="206" t="s">
        <v>921</v>
      </c>
      <c r="B345" s="291" t="s">
        <v>336</v>
      </c>
      <c r="C345" s="292"/>
      <c r="D345" s="292"/>
      <c r="E345" s="292"/>
      <c r="F345" s="299" t="s">
        <v>922</v>
      </c>
      <c r="G345" s="300"/>
      <c r="H345" s="300"/>
      <c r="I345" s="300"/>
      <c r="J345" s="300"/>
      <c r="K345" s="300"/>
      <c r="L345" s="142">
        <v>208321.56</v>
      </c>
      <c r="M345" s="142">
        <v>21008.97</v>
      </c>
      <c r="N345" s="142">
        <v>0</v>
      </c>
      <c r="O345" s="142">
        <v>229330.53</v>
      </c>
      <c r="P345" s="142">
        <f>M345-N345</f>
        <v>21008.97</v>
      </c>
    </row>
    <row r="346" spans="1:16" ht="9.9" customHeight="1" x14ac:dyDescent="0.3">
      <c r="A346" s="207" t="s">
        <v>923</v>
      </c>
      <c r="B346" s="291" t="s">
        <v>336</v>
      </c>
      <c r="C346" s="292"/>
      <c r="D346" s="292"/>
      <c r="E346" s="292"/>
      <c r="F346" s="292"/>
      <c r="G346" s="301" t="s">
        <v>924</v>
      </c>
      <c r="H346" s="302"/>
      <c r="I346" s="302"/>
      <c r="J346" s="302"/>
      <c r="K346" s="302"/>
      <c r="L346" s="143">
        <v>190359.28</v>
      </c>
      <c r="M346" s="143">
        <v>20248.990000000002</v>
      </c>
      <c r="N346" s="143">
        <v>0</v>
      </c>
      <c r="O346" s="143">
        <v>210608.27</v>
      </c>
      <c r="P346" s="143">
        <f>M346-N346</f>
        <v>20248.990000000002</v>
      </c>
    </row>
    <row r="347" spans="1:16" ht="9.9" customHeight="1" x14ac:dyDescent="0.3">
      <c r="A347" s="207" t="s">
        <v>925</v>
      </c>
      <c r="B347" s="291" t="s">
        <v>336</v>
      </c>
      <c r="C347" s="292"/>
      <c r="D347" s="292"/>
      <c r="E347" s="292"/>
      <c r="F347" s="292"/>
      <c r="G347" s="301" t="s">
        <v>869</v>
      </c>
      <c r="H347" s="302"/>
      <c r="I347" s="302"/>
      <c r="J347" s="302"/>
      <c r="K347" s="302"/>
      <c r="L347" s="143">
        <v>16970.48</v>
      </c>
      <c r="M347" s="143">
        <v>759.98</v>
      </c>
      <c r="N347" s="143">
        <v>0</v>
      </c>
      <c r="O347" s="143">
        <v>17730.46</v>
      </c>
      <c r="P347" s="143">
        <f>M347-N347</f>
        <v>759.98</v>
      </c>
    </row>
    <row r="348" spans="1:16" ht="9.9" customHeight="1" x14ac:dyDescent="0.3">
      <c r="A348" s="207" t="s">
        <v>926</v>
      </c>
      <c r="B348" s="291" t="s">
        <v>336</v>
      </c>
      <c r="C348" s="292"/>
      <c r="D348" s="292"/>
      <c r="E348" s="292"/>
      <c r="F348" s="292"/>
      <c r="G348" s="301" t="s">
        <v>909</v>
      </c>
      <c r="H348" s="302"/>
      <c r="I348" s="302"/>
      <c r="J348" s="302"/>
      <c r="K348" s="302"/>
      <c r="L348" s="143">
        <v>942</v>
      </c>
      <c r="M348" s="143">
        <v>0</v>
      </c>
      <c r="N348" s="143">
        <v>0</v>
      </c>
      <c r="O348" s="143">
        <v>942</v>
      </c>
      <c r="P348" s="143">
        <f>M348-N348</f>
        <v>0</v>
      </c>
    </row>
    <row r="349" spans="1:16" ht="9.9" customHeight="1" x14ac:dyDescent="0.3">
      <c r="A349" s="207" t="s">
        <v>927</v>
      </c>
      <c r="B349" s="291" t="s">
        <v>336</v>
      </c>
      <c r="C349" s="292"/>
      <c r="D349" s="292"/>
      <c r="E349" s="292"/>
      <c r="F349" s="292"/>
      <c r="G349" s="301" t="s">
        <v>861</v>
      </c>
      <c r="H349" s="302"/>
      <c r="I349" s="302"/>
      <c r="J349" s="302"/>
      <c r="K349" s="302"/>
      <c r="L349" s="143">
        <v>49.8</v>
      </c>
      <c r="M349" s="143">
        <v>0</v>
      </c>
      <c r="N349" s="143">
        <v>0</v>
      </c>
      <c r="O349" s="143">
        <v>49.8</v>
      </c>
      <c r="P349" s="143">
        <f>M349-N349</f>
        <v>0</v>
      </c>
    </row>
    <row r="350" spans="1:16" ht="9.9" customHeight="1" x14ac:dyDescent="0.3">
      <c r="A350" s="30" t="s">
        <v>336</v>
      </c>
      <c r="B350" s="291" t="s">
        <v>336</v>
      </c>
      <c r="C350" s="292"/>
      <c r="D350" s="292"/>
      <c r="E350" s="292"/>
      <c r="F350" s="292"/>
      <c r="G350" s="31" t="s">
        <v>336</v>
      </c>
      <c r="H350" s="32"/>
      <c r="I350" s="32"/>
      <c r="J350" s="32"/>
      <c r="K350" s="32"/>
      <c r="L350" s="144"/>
      <c r="M350" s="144"/>
      <c r="N350" s="144"/>
      <c r="O350" s="144"/>
      <c r="P350" s="144"/>
    </row>
    <row r="351" spans="1:16" ht="9.9" customHeight="1" x14ac:dyDescent="0.3">
      <c r="A351" s="206" t="s">
        <v>928</v>
      </c>
      <c r="B351" s="291" t="s">
        <v>336</v>
      </c>
      <c r="C351" s="292"/>
      <c r="D351" s="292"/>
      <c r="E351" s="292"/>
      <c r="F351" s="299" t="s">
        <v>929</v>
      </c>
      <c r="G351" s="300"/>
      <c r="H351" s="300"/>
      <c r="I351" s="300"/>
      <c r="J351" s="300"/>
      <c r="K351" s="300"/>
      <c r="L351" s="142">
        <v>9104.6299999999992</v>
      </c>
      <c r="M351" s="142">
        <v>300</v>
      </c>
      <c r="N351" s="142">
        <v>0</v>
      </c>
      <c r="O351" s="142">
        <v>9404.6299999999992</v>
      </c>
      <c r="P351" s="142">
        <f>M351-N351</f>
        <v>300</v>
      </c>
    </row>
    <row r="352" spans="1:16" ht="9.9" customHeight="1" x14ac:dyDescent="0.3">
      <c r="A352" s="207" t="s">
        <v>930</v>
      </c>
      <c r="B352" s="291" t="s">
        <v>336</v>
      </c>
      <c r="C352" s="292"/>
      <c r="D352" s="292"/>
      <c r="E352" s="292"/>
      <c r="F352" s="292"/>
      <c r="G352" s="301" t="s">
        <v>929</v>
      </c>
      <c r="H352" s="302"/>
      <c r="I352" s="302"/>
      <c r="J352" s="302"/>
      <c r="K352" s="302"/>
      <c r="L352" s="143">
        <v>9104.6299999999992</v>
      </c>
      <c r="M352" s="143">
        <v>300</v>
      </c>
      <c r="N352" s="143">
        <v>0</v>
      </c>
      <c r="O352" s="143">
        <v>9404.6299999999992</v>
      </c>
      <c r="P352" s="143">
        <f>M352-N352</f>
        <v>300</v>
      </c>
    </row>
    <row r="353" spans="1:16" ht="9.9" customHeight="1" x14ac:dyDescent="0.3">
      <c r="A353" s="30" t="s">
        <v>336</v>
      </c>
      <c r="B353" s="291" t="s">
        <v>336</v>
      </c>
      <c r="C353" s="292"/>
      <c r="D353" s="292"/>
      <c r="E353" s="292"/>
      <c r="F353" s="292"/>
      <c r="G353" s="31" t="s">
        <v>336</v>
      </c>
      <c r="H353" s="32"/>
      <c r="I353" s="32"/>
      <c r="J353" s="32"/>
      <c r="K353" s="32"/>
      <c r="L353" s="144"/>
      <c r="M353" s="144"/>
      <c r="N353" s="144"/>
      <c r="O353" s="144"/>
      <c r="P353" s="144"/>
    </row>
    <row r="354" spans="1:16" ht="9.9" customHeight="1" x14ac:dyDescent="0.3">
      <c r="A354" s="206" t="s">
        <v>931</v>
      </c>
      <c r="B354" s="202" t="s">
        <v>336</v>
      </c>
      <c r="C354" s="299" t="s">
        <v>932</v>
      </c>
      <c r="D354" s="300"/>
      <c r="E354" s="300"/>
      <c r="F354" s="300"/>
      <c r="G354" s="300"/>
      <c r="H354" s="300"/>
      <c r="I354" s="300"/>
      <c r="J354" s="300"/>
      <c r="K354" s="300"/>
      <c r="L354" s="142">
        <v>36605.42</v>
      </c>
      <c r="M354" s="142">
        <v>899</v>
      </c>
      <c r="N354" s="142">
        <v>0</v>
      </c>
      <c r="O354" s="142">
        <v>37504.42</v>
      </c>
      <c r="P354" s="142">
        <f>M354-N354</f>
        <v>899</v>
      </c>
    </row>
    <row r="355" spans="1:16" ht="9.9" customHeight="1" x14ac:dyDescent="0.3">
      <c r="A355" s="206" t="s">
        <v>933</v>
      </c>
      <c r="B355" s="291" t="s">
        <v>336</v>
      </c>
      <c r="C355" s="292"/>
      <c r="D355" s="299" t="s">
        <v>932</v>
      </c>
      <c r="E355" s="300"/>
      <c r="F355" s="300"/>
      <c r="G355" s="300"/>
      <c r="H355" s="300"/>
      <c r="I355" s="300"/>
      <c r="J355" s="300"/>
      <c r="K355" s="300"/>
      <c r="L355" s="142">
        <v>36605.42</v>
      </c>
      <c r="M355" s="142">
        <v>899</v>
      </c>
      <c r="N355" s="142">
        <v>0</v>
      </c>
      <c r="O355" s="142">
        <v>37504.42</v>
      </c>
      <c r="P355" s="142">
        <f>M355-N355</f>
        <v>899</v>
      </c>
    </row>
    <row r="356" spans="1:16" ht="9.9" customHeight="1" x14ac:dyDescent="0.3">
      <c r="A356" s="206" t="s">
        <v>934</v>
      </c>
      <c r="B356" s="291" t="s">
        <v>336</v>
      </c>
      <c r="C356" s="292"/>
      <c r="D356" s="292"/>
      <c r="E356" s="299" t="s">
        <v>932</v>
      </c>
      <c r="F356" s="300"/>
      <c r="G356" s="300"/>
      <c r="H356" s="300"/>
      <c r="I356" s="300"/>
      <c r="J356" s="300"/>
      <c r="K356" s="300"/>
      <c r="L356" s="142">
        <v>36605.42</v>
      </c>
      <c r="M356" s="142">
        <v>899</v>
      </c>
      <c r="N356" s="142">
        <v>0</v>
      </c>
      <c r="O356" s="142">
        <v>37504.42</v>
      </c>
      <c r="P356" s="142">
        <f>M356-N356</f>
        <v>899</v>
      </c>
    </row>
    <row r="357" spans="1:16" ht="9.9" customHeight="1" x14ac:dyDescent="0.3">
      <c r="A357" s="206" t="s">
        <v>935</v>
      </c>
      <c r="B357" s="291" t="s">
        <v>336</v>
      </c>
      <c r="C357" s="292"/>
      <c r="D357" s="292"/>
      <c r="E357" s="292"/>
      <c r="F357" s="299" t="s">
        <v>936</v>
      </c>
      <c r="G357" s="300"/>
      <c r="H357" s="300"/>
      <c r="I357" s="300"/>
      <c r="J357" s="300"/>
      <c r="K357" s="300"/>
      <c r="L357" s="142">
        <v>7022.42</v>
      </c>
      <c r="M357" s="142">
        <v>899</v>
      </c>
      <c r="N357" s="142">
        <v>0</v>
      </c>
      <c r="O357" s="142">
        <v>7921.42</v>
      </c>
      <c r="P357" s="142">
        <f>M357-N357</f>
        <v>899</v>
      </c>
    </row>
    <row r="358" spans="1:16" ht="9.9" customHeight="1" x14ac:dyDescent="0.3">
      <c r="A358" s="207" t="s">
        <v>937</v>
      </c>
      <c r="B358" s="291" t="s">
        <v>336</v>
      </c>
      <c r="C358" s="292"/>
      <c r="D358" s="292"/>
      <c r="E358" s="292"/>
      <c r="F358" s="292"/>
      <c r="G358" s="301" t="s">
        <v>938</v>
      </c>
      <c r="H358" s="302"/>
      <c r="I358" s="302"/>
      <c r="J358" s="302"/>
      <c r="K358" s="302"/>
      <c r="L358" s="143">
        <v>7022.42</v>
      </c>
      <c r="M358" s="143">
        <v>899</v>
      </c>
      <c r="N358" s="143">
        <v>0</v>
      </c>
      <c r="O358" s="143">
        <v>7921.42</v>
      </c>
      <c r="P358" s="143">
        <f>M358-N358</f>
        <v>899</v>
      </c>
    </row>
    <row r="359" spans="1:16" ht="9.9" customHeight="1" x14ac:dyDescent="0.3">
      <c r="A359" s="30" t="s">
        <v>336</v>
      </c>
      <c r="B359" s="291" t="s">
        <v>336</v>
      </c>
      <c r="C359" s="292"/>
      <c r="D359" s="292"/>
      <c r="E359" s="292"/>
      <c r="F359" s="292"/>
      <c r="G359" s="31" t="s">
        <v>336</v>
      </c>
      <c r="H359" s="32"/>
      <c r="I359" s="32"/>
      <c r="J359" s="32"/>
      <c r="K359" s="32"/>
      <c r="L359" s="144"/>
      <c r="M359" s="144"/>
      <c r="N359" s="144"/>
      <c r="O359" s="144"/>
      <c r="P359" s="144"/>
    </row>
    <row r="360" spans="1:16" ht="9.9" customHeight="1" x14ac:dyDescent="0.3">
      <c r="A360" s="206" t="s">
        <v>939</v>
      </c>
      <c r="B360" s="291" t="s">
        <v>336</v>
      </c>
      <c r="C360" s="292"/>
      <c r="D360" s="292"/>
      <c r="E360" s="292"/>
      <c r="F360" s="299" t="s">
        <v>940</v>
      </c>
      <c r="G360" s="300"/>
      <c r="H360" s="300"/>
      <c r="I360" s="300"/>
      <c r="J360" s="300"/>
      <c r="K360" s="300"/>
      <c r="L360" s="142">
        <v>18321</v>
      </c>
      <c r="M360" s="142">
        <v>0</v>
      </c>
      <c r="N360" s="142">
        <v>0</v>
      </c>
      <c r="O360" s="142">
        <v>18321</v>
      </c>
      <c r="P360" s="142">
        <f>M360-N360</f>
        <v>0</v>
      </c>
    </row>
    <row r="361" spans="1:16" ht="9.9" customHeight="1" x14ac:dyDescent="0.3">
      <c r="A361" s="207" t="s">
        <v>941</v>
      </c>
      <c r="B361" s="291" t="s">
        <v>336</v>
      </c>
      <c r="C361" s="292"/>
      <c r="D361" s="292"/>
      <c r="E361" s="292"/>
      <c r="F361" s="292"/>
      <c r="G361" s="301" t="s">
        <v>942</v>
      </c>
      <c r="H361" s="302"/>
      <c r="I361" s="302"/>
      <c r="J361" s="302"/>
      <c r="K361" s="302"/>
      <c r="L361" s="143">
        <v>2832</v>
      </c>
      <c r="M361" s="143">
        <v>0</v>
      </c>
      <c r="N361" s="143">
        <v>0</v>
      </c>
      <c r="O361" s="143">
        <v>2832</v>
      </c>
      <c r="P361" s="143">
        <f>M361-N361</f>
        <v>0</v>
      </c>
    </row>
    <row r="362" spans="1:16" ht="9.9" customHeight="1" x14ac:dyDescent="0.3">
      <c r="A362" s="207" t="s">
        <v>945</v>
      </c>
      <c r="B362" s="291" t="s">
        <v>336</v>
      </c>
      <c r="C362" s="292"/>
      <c r="D362" s="292"/>
      <c r="E362" s="292"/>
      <c r="F362" s="292"/>
      <c r="G362" s="301" t="s">
        <v>946</v>
      </c>
      <c r="H362" s="302"/>
      <c r="I362" s="302"/>
      <c r="J362" s="302"/>
      <c r="K362" s="302"/>
      <c r="L362" s="143">
        <v>15489</v>
      </c>
      <c r="M362" s="143">
        <v>0</v>
      </c>
      <c r="N362" s="143">
        <v>0</v>
      </c>
      <c r="O362" s="143">
        <v>15489</v>
      </c>
      <c r="P362" s="143">
        <f>M362-N362</f>
        <v>0</v>
      </c>
    </row>
    <row r="363" spans="1:16" ht="9.9" customHeight="1" x14ac:dyDescent="0.3">
      <c r="A363" s="30" t="s">
        <v>336</v>
      </c>
      <c r="B363" s="291" t="s">
        <v>336</v>
      </c>
      <c r="C363" s="292"/>
      <c r="D363" s="292"/>
      <c r="E363" s="292"/>
      <c r="F363" s="292"/>
      <c r="G363" s="31" t="s">
        <v>336</v>
      </c>
      <c r="H363" s="32"/>
      <c r="I363" s="32"/>
      <c r="J363" s="32"/>
      <c r="K363" s="32"/>
      <c r="L363" s="144"/>
      <c r="M363" s="144"/>
      <c r="N363" s="144"/>
      <c r="O363" s="144"/>
      <c r="P363" s="144"/>
    </row>
    <row r="364" spans="1:16" ht="9.9" customHeight="1" x14ac:dyDescent="0.3">
      <c r="A364" s="206" t="s">
        <v>953</v>
      </c>
      <c r="B364" s="291" t="s">
        <v>336</v>
      </c>
      <c r="C364" s="292"/>
      <c r="D364" s="292"/>
      <c r="E364" s="292"/>
      <c r="F364" s="299" t="s">
        <v>954</v>
      </c>
      <c r="G364" s="300"/>
      <c r="H364" s="300"/>
      <c r="I364" s="300"/>
      <c r="J364" s="300"/>
      <c r="K364" s="300"/>
      <c r="L364" s="142">
        <v>11262</v>
      </c>
      <c r="M364" s="142">
        <v>0</v>
      </c>
      <c r="N364" s="142">
        <v>0</v>
      </c>
      <c r="O364" s="142">
        <v>11262</v>
      </c>
      <c r="P364" s="142">
        <f>M364-N364</f>
        <v>0</v>
      </c>
    </row>
    <row r="365" spans="1:16" ht="9.9" customHeight="1" x14ac:dyDescent="0.3">
      <c r="A365" s="207" t="s">
        <v>955</v>
      </c>
      <c r="B365" s="291" t="s">
        <v>336</v>
      </c>
      <c r="C365" s="292"/>
      <c r="D365" s="292"/>
      <c r="E365" s="292"/>
      <c r="F365" s="292"/>
      <c r="G365" s="301" t="s">
        <v>956</v>
      </c>
      <c r="H365" s="302"/>
      <c r="I365" s="302"/>
      <c r="J365" s="302"/>
      <c r="K365" s="302"/>
      <c r="L365" s="143">
        <v>11262</v>
      </c>
      <c r="M365" s="143">
        <v>0</v>
      </c>
      <c r="N365" s="143">
        <v>0</v>
      </c>
      <c r="O365" s="143">
        <v>11262</v>
      </c>
      <c r="P365" s="143">
        <f>M365-N365</f>
        <v>0</v>
      </c>
    </row>
    <row r="366" spans="1:16" ht="9.9" customHeight="1" x14ac:dyDescent="0.3">
      <c r="A366" s="30" t="s">
        <v>336</v>
      </c>
      <c r="B366" s="291" t="s">
        <v>336</v>
      </c>
      <c r="C366" s="292"/>
      <c r="D366" s="292"/>
      <c r="E366" s="292"/>
      <c r="F366" s="292"/>
      <c r="G366" s="31" t="s">
        <v>336</v>
      </c>
      <c r="H366" s="32"/>
      <c r="I366" s="32"/>
      <c r="J366" s="32"/>
      <c r="K366" s="32"/>
      <c r="L366" s="144"/>
      <c r="M366" s="144"/>
      <c r="N366" s="144"/>
      <c r="O366" s="144"/>
      <c r="P366" s="144"/>
    </row>
    <row r="367" spans="1:16" ht="9.9" customHeight="1" x14ac:dyDescent="0.3">
      <c r="A367" s="206" t="s">
        <v>957</v>
      </c>
      <c r="B367" s="202" t="s">
        <v>336</v>
      </c>
      <c r="C367" s="299" t="s">
        <v>958</v>
      </c>
      <c r="D367" s="300"/>
      <c r="E367" s="300"/>
      <c r="F367" s="300"/>
      <c r="G367" s="300"/>
      <c r="H367" s="300"/>
      <c r="I367" s="300"/>
      <c r="J367" s="300"/>
      <c r="K367" s="300"/>
      <c r="L367" s="142">
        <v>60412.67</v>
      </c>
      <c r="M367" s="142">
        <v>43.2</v>
      </c>
      <c r="N367" s="142">
        <v>0</v>
      </c>
      <c r="O367" s="142">
        <v>60455.87</v>
      </c>
      <c r="P367" s="142">
        <f>M367-N367</f>
        <v>43.2</v>
      </c>
    </row>
    <row r="368" spans="1:16" ht="9.9" customHeight="1" x14ac:dyDescent="0.3">
      <c r="A368" s="206" t="s">
        <v>959</v>
      </c>
      <c r="B368" s="291" t="s">
        <v>336</v>
      </c>
      <c r="C368" s="292"/>
      <c r="D368" s="299" t="s">
        <v>958</v>
      </c>
      <c r="E368" s="300"/>
      <c r="F368" s="300"/>
      <c r="G368" s="300"/>
      <c r="H368" s="300"/>
      <c r="I368" s="300"/>
      <c r="J368" s="300"/>
      <c r="K368" s="300"/>
      <c r="L368" s="142">
        <v>60412.67</v>
      </c>
      <c r="M368" s="142">
        <v>43.2</v>
      </c>
      <c r="N368" s="142">
        <v>0</v>
      </c>
      <c r="O368" s="142">
        <v>60455.87</v>
      </c>
      <c r="P368" s="142">
        <f>M368-N368</f>
        <v>43.2</v>
      </c>
    </row>
    <row r="369" spans="1:16" ht="9.9" customHeight="1" x14ac:dyDescent="0.3">
      <c r="A369" s="206" t="s">
        <v>960</v>
      </c>
      <c r="B369" s="291" t="s">
        <v>336</v>
      </c>
      <c r="C369" s="292"/>
      <c r="D369" s="292"/>
      <c r="E369" s="299" t="s">
        <v>958</v>
      </c>
      <c r="F369" s="300"/>
      <c r="G369" s="300"/>
      <c r="H369" s="300"/>
      <c r="I369" s="300"/>
      <c r="J369" s="300"/>
      <c r="K369" s="300"/>
      <c r="L369" s="142">
        <v>60412.67</v>
      </c>
      <c r="M369" s="142">
        <v>43.2</v>
      </c>
      <c r="N369" s="142">
        <v>0</v>
      </c>
      <c r="O369" s="142">
        <v>60455.87</v>
      </c>
      <c r="P369" s="142">
        <f>M369-N369</f>
        <v>43.2</v>
      </c>
    </row>
    <row r="370" spans="1:16" ht="9.9" customHeight="1" x14ac:dyDescent="0.3">
      <c r="A370" s="206" t="s">
        <v>961</v>
      </c>
      <c r="B370" s="291" t="s">
        <v>336</v>
      </c>
      <c r="C370" s="292"/>
      <c r="D370" s="292"/>
      <c r="E370" s="292"/>
      <c r="F370" s="299" t="s">
        <v>962</v>
      </c>
      <c r="G370" s="300"/>
      <c r="H370" s="300"/>
      <c r="I370" s="300"/>
      <c r="J370" s="300"/>
      <c r="K370" s="300"/>
      <c r="L370" s="142">
        <v>60412.67</v>
      </c>
      <c r="M370" s="142">
        <v>43.2</v>
      </c>
      <c r="N370" s="142">
        <v>0</v>
      </c>
      <c r="O370" s="142">
        <v>60455.87</v>
      </c>
      <c r="P370" s="142">
        <f>M370-N370</f>
        <v>43.2</v>
      </c>
    </row>
    <row r="371" spans="1:16" ht="9.9" customHeight="1" x14ac:dyDescent="0.3">
      <c r="A371" s="207" t="s">
        <v>963</v>
      </c>
      <c r="B371" s="291" t="s">
        <v>336</v>
      </c>
      <c r="C371" s="292"/>
      <c r="D371" s="292"/>
      <c r="E371" s="292"/>
      <c r="F371" s="292"/>
      <c r="G371" s="301" t="s">
        <v>962</v>
      </c>
      <c r="H371" s="302"/>
      <c r="I371" s="302"/>
      <c r="J371" s="302"/>
      <c r="K371" s="302"/>
      <c r="L371" s="143">
        <v>60412.67</v>
      </c>
      <c r="M371" s="143">
        <v>43.2</v>
      </c>
      <c r="N371" s="143">
        <v>0</v>
      </c>
      <c r="O371" s="143">
        <v>60455.87</v>
      </c>
      <c r="P371" s="143">
        <f>M371-N371</f>
        <v>43.2</v>
      </c>
    </row>
    <row r="372" spans="1:16" ht="9.9" customHeight="1" x14ac:dyDescent="0.3">
      <c r="A372" s="30" t="s">
        <v>336</v>
      </c>
      <c r="B372" s="291" t="s">
        <v>336</v>
      </c>
      <c r="C372" s="292"/>
      <c r="D372" s="292"/>
      <c r="E372" s="292"/>
      <c r="F372" s="292"/>
      <c r="G372" s="31" t="s">
        <v>336</v>
      </c>
      <c r="H372" s="32"/>
      <c r="I372" s="32"/>
      <c r="J372" s="32"/>
      <c r="K372" s="32"/>
      <c r="L372" s="144"/>
      <c r="M372" s="144"/>
      <c r="N372" s="144"/>
      <c r="O372" s="144"/>
      <c r="P372" s="144"/>
    </row>
    <row r="373" spans="1:16" ht="9.9" customHeight="1" x14ac:dyDescent="0.3">
      <c r="A373" s="206" t="s">
        <v>964</v>
      </c>
      <c r="B373" s="202" t="s">
        <v>336</v>
      </c>
      <c r="C373" s="299" t="s">
        <v>965</v>
      </c>
      <c r="D373" s="300"/>
      <c r="E373" s="300"/>
      <c r="F373" s="300"/>
      <c r="G373" s="300"/>
      <c r="H373" s="300"/>
      <c r="I373" s="300"/>
      <c r="J373" s="300"/>
      <c r="K373" s="300"/>
      <c r="L373" s="142">
        <v>969517.64</v>
      </c>
      <c r="M373" s="142">
        <v>172561.43</v>
      </c>
      <c r="N373" s="142">
        <v>0</v>
      </c>
      <c r="O373" s="142">
        <v>1142079.07</v>
      </c>
      <c r="P373" s="142">
        <f t="shared" ref="P373:P378" si="9">M373-N373</f>
        <v>172561.43</v>
      </c>
    </row>
    <row r="374" spans="1:16" ht="9.9" customHeight="1" x14ac:dyDescent="0.3">
      <c r="A374" s="206" t="s">
        <v>966</v>
      </c>
      <c r="B374" s="291" t="s">
        <v>336</v>
      </c>
      <c r="C374" s="292"/>
      <c r="D374" s="299" t="s">
        <v>965</v>
      </c>
      <c r="E374" s="300"/>
      <c r="F374" s="300"/>
      <c r="G374" s="300"/>
      <c r="H374" s="300"/>
      <c r="I374" s="300"/>
      <c r="J374" s="300"/>
      <c r="K374" s="300"/>
      <c r="L374" s="142">
        <v>969517.64</v>
      </c>
      <c r="M374" s="142">
        <v>172561.43</v>
      </c>
      <c r="N374" s="142">
        <v>0</v>
      </c>
      <c r="O374" s="142">
        <v>1142079.07</v>
      </c>
      <c r="P374" s="142">
        <f t="shared" si="9"/>
        <v>172561.43</v>
      </c>
    </row>
    <row r="375" spans="1:16" ht="9.9" customHeight="1" x14ac:dyDescent="0.3">
      <c r="A375" s="206" t="s">
        <v>967</v>
      </c>
      <c r="B375" s="291" t="s">
        <v>336</v>
      </c>
      <c r="C375" s="292"/>
      <c r="D375" s="292"/>
      <c r="E375" s="299" t="s">
        <v>965</v>
      </c>
      <c r="F375" s="300"/>
      <c r="G375" s="300"/>
      <c r="H375" s="300"/>
      <c r="I375" s="300"/>
      <c r="J375" s="300"/>
      <c r="K375" s="300"/>
      <c r="L375" s="142">
        <v>969517.64</v>
      </c>
      <c r="M375" s="142">
        <v>172561.43</v>
      </c>
      <c r="N375" s="142">
        <v>0</v>
      </c>
      <c r="O375" s="142">
        <v>1142079.07</v>
      </c>
      <c r="P375" s="142">
        <f t="shared" si="9"/>
        <v>172561.43</v>
      </c>
    </row>
    <row r="376" spans="1:16" ht="9.9" customHeight="1" x14ac:dyDescent="0.3">
      <c r="A376" s="206" t="s">
        <v>968</v>
      </c>
      <c r="B376" s="291" t="s">
        <v>336</v>
      </c>
      <c r="C376" s="292"/>
      <c r="D376" s="292"/>
      <c r="E376" s="292"/>
      <c r="F376" s="299" t="s">
        <v>965</v>
      </c>
      <c r="G376" s="300"/>
      <c r="H376" s="300"/>
      <c r="I376" s="300"/>
      <c r="J376" s="300"/>
      <c r="K376" s="300"/>
      <c r="L376" s="142">
        <v>969517.64</v>
      </c>
      <c r="M376" s="142">
        <v>172561.43</v>
      </c>
      <c r="N376" s="142">
        <v>0</v>
      </c>
      <c r="O376" s="142">
        <v>1142079.07</v>
      </c>
      <c r="P376" s="142">
        <f t="shared" si="9"/>
        <v>172561.43</v>
      </c>
    </row>
    <row r="377" spans="1:16" ht="9.9" customHeight="1" x14ac:dyDescent="0.3">
      <c r="A377" s="207" t="s">
        <v>969</v>
      </c>
      <c r="B377" s="291" t="s">
        <v>336</v>
      </c>
      <c r="C377" s="292"/>
      <c r="D377" s="292"/>
      <c r="E377" s="292"/>
      <c r="F377" s="292"/>
      <c r="G377" s="301" t="s">
        <v>970</v>
      </c>
      <c r="H377" s="302"/>
      <c r="I377" s="302"/>
      <c r="J377" s="302"/>
      <c r="K377" s="302"/>
      <c r="L377" s="143">
        <v>964112.3</v>
      </c>
      <c r="M377" s="143">
        <v>172161.17</v>
      </c>
      <c r="N377" s="143">
        <v>0</v>
      </c>
      <c r="O377" s="143">
        <v>1136273.47</v>
      </c>
      <c r="P377" s="143">
        <f t="shared" si="9"/>
        <v>172161.17</v>
      </c>
    </row>
    <row r="378" spans="1:16" ht="9.9" customHeight="1" x14ac:dyDescent="0.3">
      <c r="A378" s="207" t="s">
        <v>971</v>
      </c>
      <c r="B378" s="291" t="s">
        <v>336</v>
      </c>
      <c r="C378" s="292"/>
      <c r="D378" s="292"/>
      <c r="E378" s="292"/>
      <c r="F378" s="292"/>
      <c r="G378" s="301" t="s">
        <v>972</v>
      </c>
      <c r="H378" s="302"/>
      <c r="I378" s="302"/>
      <c r="J378" s="302"/>
      <c r="K378" s="302"/>
      <c r="L378" s="143">
        <v>5405.34</v>
      </c>
      <c r="M378" s="143">
        <v>400.26</v>
      </c>
      <c r="N378" s="143">
        <v>0</v>
      </c>
      <c r="O378" s="143">
        <v>5805.6</v>
      </c>
      <c r="P378" s="143">
        <f t="shared" si="9"/>
        <v>400.26</v>
      </c>
    </row>
    <row r="379" spans="1:16" ht="9.9" customHeight="1" x14ac:dyDescent="0.3">
      <c r="A379" s="30" t="s">
        <v>336</v>
      </c>
      <c r="B379" s="291" t="s">
        <v>336</v>
      </c>
      <c r="C379" s="292"/>
      <c r="D379" s="292"/>
      <c r="E379" s="292"/>
      <c r="F379" s="292"/>
      <c r="G379" s="31" t="s">
        <v>336</v>
      </c>
      <c r="H379" s="32"/>
      <c r="I379" s="32"/>
      <c r="J379" s="32"/>
      <c r="K379" s="32"/>
      <c r="L379" s="144"/>
      <c r="M379" s="144"/>
      <c r="N379" s="144"/>
      <c r="O379" s="144"/>
      <c r="P379" s="144"/>
    </row>
    <row r="380" spans="1:16" ht="9.9" customHeight="1" x14ac:dyDescent="0.3">
      <c r="A380" s="206" t="s">
        <v>973</v>
      </c>
      <c r="B380" s="202" t="s">
        <v>336</v>
      </c>
      <c r="C380" s="299" t="s">
        <v>974</v>
      </c>
      <c r="D380" s="300"/>
      <c r="E380" s="300"/>
      <c r="F380" s="300"/>
      <c r="G380" s="300"/>
      <c r="H380" s="300"/>
      <c r="I380" s="300"/>
      <c r="J380" s="300"/>
      <c r="K380" s="300"/>
      <c r="L380" s="142">
        <v>76134.92</v>
      </c>
      <c r="M380" s="142">
        <v>505.74</v>
      </c>
      <c r="N380" s="142">
        <v>0</v>
      </c>
      <c r="O380" s="142">
        <v>76640.66</v>
      </c>
      <c r="P380" s="142">
        <f>M380-N380</f>
        <v>505.74</v>
      </c>
    </row>
    <row r="381" spans="1:16" ht="9.9" customHeight="1" x14ac:dyDescent="0.3">
      <c r="A381" s="206" t="s">
        <v>975</v>
      </c>
      <c r="B381" s="291" t="s">
        <v>336</v>
      </c>
      <c r="C381" s="292"/>
      <c r="D381" s="299" t="s">
        <v>974</v>
      </c>
      <c r="E381" s="300"/>
      <c r="F381" s="300"/>
      <c r="G381" s="300"/>
      <c r="H381" s="300"/>
      <c r="I381" s="300"/>
      <c r="J381" s="300"/>
      <c r="K381" s="300"/>
      <c r="L381" s="142">
        <v>76134.92</v>
      </c>
      <c r="M381" s="142">
        <v>505.74</v>
      </c>
      <c r="N381" s="142">
        <v>0</v>
      </c>
      <c r="O381" s="142">
        <v>76640.66</v>
      </c>
      <c r="P381" s="142">
        <f>M381-N381</f>
        <v>505.74</v>
      </c>
    </row>
    <row r="382" spans="1:16" ht="9.9" customHeight="1" x14ac:dyDescent="0.3">
      <c r="A382" s="206" t="s">
        <v>976</v>
      </c>
      <c r="B382" s="291" t="s">
        <v>336</v>
      </c>
      <c r="C382" s="292"/>
      <c r="D382" s="292"/>
      <c r="E382" s="299" t="s">
        <v>974</v>
      </c>
      <c r="F382" s="300"/>
      <c r="G382" s="300"/>
      <c r="H382" s="300"/>
      <c r="I382" s="300"/>
      <c r="J382" s="300"/>
      <c r="K382" s="300"/>
      <c r="L382" s="142">
        <v>76134.92</v>
      </c>
      <c r="M382" s="142">
        <v>505.74</v>
      </c>
      <c r="N382" s="142">
        <v>0</v>
      </c>
      <c r="O382" s="142">
        <v>76640.66</v>
      </c>
      <c r="P382" s="142">
        <f>M382-N382</f>
        <v>505.74</v>
      </c>
    </row>
    <row r="383" spans="1:16" ht="9.9" customHeight="1" x14ac:dyDescent="0.3">
      <c r="A383" s="206" t="s">
        <v>977</v>
      </c>
      <c r="B383" s="291" t="s">
        <v>336</v>
      </c>
      <c r="C383" s="292"/>
      <c r="D383" s="292"/>
      <c r="E383" s="292"/>
      <c r="F383" s="299" t="s">
        <v>974</v>
      </c>
      <c r="G383" s="300"/>
      <c r="H383" s="300"/>
      <c r="I383" s="300"/>
      <c r="J383" s="300"/>
      <c r="K383" s="300"/>
      <c r="L383" s="142">
        <v>76134.92</v>
      </c>
      <c r="M383" s="142">
        <v>505.74</v>
      </c>
      <c r="N383" s="142">
        <v>0</v>
      </c>
      <c r="O383" s="142">
        <v>76640.66</v>
      </c>
      <c r="P383" s="142">
        <f>M383-N383</f>
        <v>505.74</v>
      </c>
    </row>
    <row r="384" spans="1:16" ht="9.9" customHeight="1" x14ac:dyDescent="0.3">
      <c r="A384" s="207" t="s">
        <v>978</v>
      </c>
      <c r="B384" s="291" t="s">
        <v>336</v>
      </c>
      <c r="C384" s="292"/>
      <c r="D384" s="292"/>
      <c r="E384" s="292"/>
      <c r="F384" s="292"/>
      <c r="G384" s="301" t="s">
        <v>658</v>
      </c>
      <c r="H384" s="302"/>
      <c r="I384" s="302"/>
      <c r="J384" s="302"/>
      <c r="K384" s="302"/>
      <c r="L384" s="143">
        <v>76134.92</v>
      </c>
      <c r="M384" s="143">
        <v>505.74</v>
      </c>
      <c r="N384" s="143">
        <v>0</v>
      </c>
      <c r="O384" s="143">
        <v>76640.66</v>
      </c>
      <c r="P384" s="143">
        <f>M384-N384</f>
        <v>505.74</v>
      </c>
    </row>
    <row r="385" spans="1:16" ht="9.9" customHeight="1" x14ac:dyDescent="0.3">
      <c r="A385" s="30" t="s">
        <v>336</v>
      </c>
      <c r="B385" s="291" t="s">
        <v>336</v>
      </c>
      <c r="C385" s="292"/>
      <c r="D385" s="292"/>
      <c r="E385" s="292"/>
      <c r="F385" s="292"/>
      <c r="G385" s="31" t="s">
        <v>336</v>
      </c>
      <c r="H385" s="32"/>
      <c r="I385" s="32"/>
      <c r="J385" s="32"/>
      <c r="K385" s="32"/>
      <c r="L385" s="144"/>
      <c r="M385" s="144"/>
      <c r="N385" s="144"/>
      <c r="O385" s="144"/>
      <c r="P385" s="144"/>
    </row>
    <row r="386" spans="1:16" ht="9.9" customHeight="1" x14ac:dyDescent="0.3">
      <c r="A386" s="206" t="s">
        <v>979</v>
      </c>
      <c r="B386" s="202" t="s">
        <v>336</v>
      </c>
      <c r="C386" s="299" t="s">
        <v>980</v>
      </c>
      <c r="D386" s="300"/>
      <c r="E386" s="300"/>
      <c r="F386" s="300"/>
      <c r="G386" s="300"/>
      <c r="H386" s="300"/>
      <c r="I386" s="300"/>
      <c r="J386" s="300"/>
      <c r="K386" s="300"/>
      <c r="L386" s="142">
        <v>573004.26</v>
      </c>
      <c r="M386" s="142">
        <v>23918.18</v>
      </c>
      <c r="N386" s="142">
        <v>0</v>
      </c>
      <c r="O386" s="142">
        <v>596922.43999999994</v>
      </c>
      <c r="P386" s="142">
        <f t="shared" ref="P386:P392" si="10">M386-N386</f>
        <v>23918.18</v>
      </c>
    </row>
    <row r="387" spans="1:16" ht="9.9" customHeight="1" x14ac:dyDescent="0.3">
      <c r="A387" s="206" t="s">
        <v>981</v>
      </c>
      <c r="B387" s="291" t="s">
        <v>336</v>
      </c>
      <c r="C387" s="292"/>
      <c r="D387" s="299" t="s">
        <v>980</v>
      </c>
      <c r="E387" s="300"/>
      <c r="F387" s="300"/>
      <c r="G387" s="300"/>
      <c r="H387" s="300"/>
      <c r="I387" s="300"/>
      <c r="J387" s="300"/>
      <c r="K387" s="300"/>
      <c r="L387" s="142">
        <v>573004.26</v>
      </c>
      <c r="M387" s="142">
        <v>23918.18</v>
      </c>
      <c r="N387" s="142">
        <v>0</v>
      </c>
      <c r="O387" s="142">
        <v>596922.43999999994</v>
      </c>
      <c r="P387" s="142">
        <f t="shared" si="10"/>
        <v>23918.18</v>
      </c>
    </row>
    <row r="388" spans="1:16" ht="9.9" customHeight="1" x14ac:dyDescent="0.3">
      <c r="A388" s="206" t="s">
        <v>982</v>
      </c>
      <c r="B388" s="291" t="s">
        <v>336</v>
      </c>
      <c r="C388" s="292"/>
      <c r="D388" s="292"/>
      <c r="E388" s="299" t="s">
        <v>980</v>
      </c>
      <c r="F388" s="300"/>
      <c r="G388" s="300"/>
      <c r="H388" s="300"/>
      <c r="I388" s="300"/>
      <c r="J388" s="300"/>
      <c r="K388" s="300"/>
      <c r="L388" s="142">
        <v>573004.26</v>
      </c>
      <c r="M388" s="142">
        <v>23918.18</v>
      </c>
      <c r="N388" s="142">
        <v>0</v>
      </c>
      <c r="O388" s="142">
        <v>596922.43999999994</v>
      </c>
      <c r="P388" s="142">
        <f t="shared" si="10"/>
        <v>23918.18</v>
      </c>
    </row>
    <row r="389" spans="1:16" ht="9.9" customHeight="1" x14ac:dyDescent="0.3">
      <c r="A389" s="206" t="s">
        <v>983</v>
      </c>
      <c r="B389" s="291" t="s">
        <v>336</v>
      </c>
      <c r="C389" s="292"/>
      <c r="D389" s="292"/>
      <c r="E389" s="292"/>
      <c r="F389" s="299" t="s">
        <v>980</v>
      </c>
      <c r="G389" s="300"/>
      <c r="H389" s="300"/>
      <c r="I389" s="300"/>
      <c r="J389" s="300"/>
      <c r="K389" s="300"/>
      <c r="L389" s="142">
        <v>573004.26</v>
      </c>
      <c r="M389" s="142">
        <v>23918.18</v>
      </c>
      <c r="N389" s="142">
        <v>0</v>
      </c>
      <c r="O389" s="142">
        <v>596922.43999999994</v>
      </c>
      <c r="P389" s="142">
        <f t="shared" si="10"/>
        <v>23918.18</v>
      </c>
    </row>
    <row r="390" spans="1:16" ht="9.9" customHeight="1" x14ac:dyDescent="0.3">
      <c r="A390" s="207" t="s">
        <v>984</v>
      </c>
      <c r="B390" s="291" t="s">
        <v>336</v>
      </c>
      <c r="C390" s="292"/>
      <c r="D390" s="292"/>
      <c r="E390" s="292"/>
      <c r="F390" s="292"/>
      <c r="G390" s="301" t="s">
        <v>985</v>
      </c>
      <c r="H390" s="302"/>
      <c r="I390" s="302"/>
      <c r="J390" s="302"/>
      <c r="K390" s="302"/>
      <c r="L390" s="143">
        <v>168615.98</v>
      </c>
      <c r="M390" s="143">
        <v>23918.18</v>
      </c>
      <c r="N390" s="143">
        <v>0</v>
      </c>
      <c r="O390" s="143">
        <v>192534.16</v>
      </c>
      <c r="P390" s="143">
        <f t="shared" si="10"/>
        <v>23918.18</v>
      </c>
    </row>
    <row r="391" spans="1:16" ht="9.9" customHeight="1" x14ac:dyDescent="0.3">
      <c r="A391" s="207" t="s">
        <v>986</v>
      </c>
      <c r="B391" s="291" t="s">
        <v>336</v>
      </c>
      <c r="C391" s="292"/>
      <c r="D391" s="292"/>
      <c r="E391" s="292"/>
      <c r="F391" s="292"/>
      <c r="G391" s="301" t="s">
        <v>987</v>
      </c>
      <c r="H391" s="302"/>
      <c r="I391" s="302"/>
      <c r="J391" s="302"/>
      <c r="K391" s="302"/>
      <c r="L391" s="143">
        <v>397484.65</v>
      </c>
      <c r="M391" s="143">
        <v>0</v>
      </c>
      <c r="N391" s="143">
        <v>0</v>
      </c>
      <c r="O391" s="143">
        <v>397484.65</v>
      </c>
      <c r="P391" s="143">
        <f t="shared" si="10"/>
        <v>0</v>
      </c>
    </row>
    <row r="392" spans="1:16" ht="9.9" customHeight="1" x14ac:dyDescent="0.3">
      <c r="A392" s="207" t="s">
        <v>988</v>
      </c>
      <c r="B392" s="291" t="s">
        <v>336</v>
      </c>
      <c r="C392" s="292"/>
      <c r="D392" s="292"/>
      <c r="E392" s="292"/>
      <c r="F392" s="292"/>
      <c r="G392" s="301" t="s">
        <v>989</v>
      </c>
      <c r="H392" s="302"/>
      <c r="I392" s="302"/>
      <c r="J392" s="302"/>
      <c r="K392" s="302"/>
      <c r="L392" s="143">
        <v>6903.63</v>
      </c>
      <c r="M392" s="143">
        <v>0</v>
      </c>
      <c r="N392" s="143">
        <v>0</v>
      </c>
      <c r="O392" s="143">
        <v>6903.63</v>
      </c>
      <c r="P392" s="143">
        <f t="shared" si="10"/>
        <v>0</v>
      </c>
    </row>
    <row r="393" spans="1:16" ht="9.9" customHeight="1" x14ac:dyDescent="0.3">
      <c r="A393" s="206" t="s">
        <v>336</v>
      </c>
      <c r="B393" s="291" t="s">
        <v>336</v>
      </c>
      <c r="C393" s="292"/>
      <c r="D393" s="292"/>
      <c r="E393" s="33" t="s">
        <v>336</v>
      </c>
      <c r="F393" s="34"/>
      <c r="G393" s="34"/>
      <c r="H393" s="34"/>
      <c r="I393" s="34"/>
      <c r="J393" s="34"/>
      <c r="K393" s="34"/>
      <c r="L393" s="146"/>
      <c r="M393" s="146"/>
      <c r="N393" s="146"/>
      <c r="O393" s="146"/>
      <c r="P393" s="146"/>
    </row>
    <row r="394" spans="1:16" ht="9.9" customHeight="1" x14ac:dyDescent="0.3">
      <c r="A394" s="206" t="s">
        <v>990</v>
      </c>
      <c r="B394" s="299" t="s">
        <v>991</v>
      </c>
      <c r="C394" s="300"/>
      <c r="D394" s="300"/>
      <c r="E394" s="300"/>
      <c r="F394" s="300"/>
      <c r="G394" s="300"/>
      <c r="H394" s="300"/>
      <c r="I394" s="300"/>
      <c r="J394" s="300"/>
      <c r="K394" s="300"/>
      <c r="L394" s="142">
        <v>7156811.8300000001</v>
      </c>
      <c r="M394" s="142">
        <v>0</v>
      </c>
      <c r="N394" s="142">
        <v>845187.58</v>
      </c>
      <c r="O394" s="142">
        <v>8001999.4100000001</v>
      </c>
      <c r="P394" s="142">
        <f>N394-M394</f>
        <v>845187.58</v>
      </c>
    </row>
    <row r="395" spans="1:16" ht="9.9" customHeight="1" x14ac:dyDescent="0.3">
      <c r="A395" s="206" t="s">
        <v>992</v>
      </c>
      <c r="B395" s="202" t="s">
        <v>336</v>
      </c>
      <c r="C395" s="299" t="s">
        <v>991</v>
      </c>
      <c r="D395" s="300"/>
      <c r="E395" s="300"/>
      <c r="F395" s="300"/>
      <c r="G395" s="300"/>
      <c r="H395" s="300"/>
      <c r="I395" s="300"/>
      <c r="J395" s="300"/>
      <c r="K395" s="300"/>
      <c r="L395" s="142">
        <v>7156811.8300000001</v>
      </c>
      <c r="M395" s="142">
        <v>0</v>
      </c>
      <c r="N395" s="142">
        <v>845187.58</v>
      </c>
      <c r="O395" s="142">
        <v>8001999.4100000001</v>
      </c>
      <c r="P395" s="142">
        <f t="shared" ref="P395:P400" si="11">N395-M395</f>
        <v>845187.58</v>
      </c>
    </row>
    <row r="396" spans="1:16" ht="9.9" customHeight="1" x14ac:dyDescent="0.3">
      <c r="A396" s="206" t="s">
        <v>993</v>
      </c>
      <c r="B396" s="291" t="s">
        <v>336</v>
      </c>
      <c r="C396" s="292"/>
      <c r="D396" s="299" t="s">
        <v>991</v>
      </c>
      <c r="E396" s="300"/>
      <c r="F396" s="300"/>
      <c r="G396" s="300"/>
      <c r="H396" s="300"/>
      <c r="I396" s="300"/>
      <c r="J396" s="300"/>
      <c r="K396" s="300"/>
      <c r="L396" s="142">
        <v>7156811.8300000001</v>
      </c>
      <c r="M396" s="142">
        <v>0</v>
      </c>
      <c r="N396" s="142">
        <v>845187.58</v>
      </c>
      <c r="O396" s="142">
        <v>8001999.4100000001</v>
      </c>
      <c r="P396" s="142">
        <f t="shared" si="11"/>
        <v>845187.58</v>
      </c>
    </row>
    <row r="397" spans="1:16" ht="9.9" customHeight="1" x14ac:dyDescent="0.3">
      <c r="A397" s="206" t="s">
        <v>994</v>
      </c>
      <c r="B397" s="291" t="s">
        <v>336</v>
      </c>
      <c r="C397" s="292"/>
      <c r="D397" s="292"/>
      <c r="E397" s="299" t="s">
        <v>995</v>
      </c>
      <c r="F397" s="300"/>
      <c r="G397" s="300"/>
      <c r="H397" s="300"/>
      <c r="I397" s="300"/>
      <c r="J397" s="300"/>
      <c r="K397" s="300"/>
      <c r="L397" s="142">
        <v>5596216.3799999999</v>
      </c>
      <c r="M397" s="142">
        <v>0</v>
      </c>
      <c r="N397" s="142">
        <v>779225.86</v>
      </c>
      <c r="O397" s="142">
        <v>6375442.2400000002</v>
      </c>
      <c r="P397" s="142">
        <f t="shared" si="11"/>
        <v>779225.86</v>
      </c>
    </row>
    <row r="398" spans="1:16" ht="9.9" customHeight="1" x14ac:dyDescent="0.3">
      <c r="A398" s="206" t="s">
        <v>996</v>
      </c>
      <c r="B398" s="291" t="s">
        <v>336</v>
      </c>
      <c r="C398" s="292"/>
      <c r="D398" s="292"/>
      <c r="E398" s="292"/>
      <c r="F398" s="299" t="s">
        <v>995</v>
      </c>
      <c r="G398" s="300"/>
      <c r="H398" s="300"/>
      <c r="I398" s="300"/>
      <c r="J398" s="300"/>
      <c r="K398" s="300"/>
      <c r="L398" s="142">
        <v>5596216.3799999999</v>
      </c>
      <c r="M398" s="142">
        <v>0</v>
      </c>
      <c r="N398" s="142">
        <v>779225.86</v>
      </c>
      <c r="O398" s="142">
        <v>6375442.2400000002</v>
      </c>
      <c r="P398" s="142">
        <f t="shared" si="11"/>
        <v>779225.86</v>
      </c>
    </row>
    <row r="399" spans="1:16" ht="9.9" customHeight="1" x14ac:dyDescent="0.3">
      <c r="A399" s="207" t="s">
        <v>997</v>
      </c>
      <c r="B399" s="291" t="s">
        <v>336</v>
      </c>
      <c r="C399" s="292"/>
      <c r="D399" s="292"/>
      <c r="E399" s="292"/>
      <c r="F399" s="292"/>
      <c r="G399" s="301" t="s">
        <v>631</v>
      </c>
      <c r="H399" s="302"/>
      <c r="I399" s="302"/>
      <c r="J399" s="302"/>
      <c r="K399" s="302"/>
      <c r="L399" s="143">
        <v>5596364.71</v>
      </c>
      <c r="M399" s="143">
        <v>0</v>
      </c>
      <c r="N399" s="143">
        <v>779225.86</v>
      </c>
      <c r="O399" s="143">
        <v>6375590.5700000003</v>
      </c>
      <c r="P399" s="143">
        <f t="shared" si="11"/>
        <v>779225.86</v>
      </c>
    </row>
    <row r="400" spans="1:16" ht="9.9" customHeight="1" x14ac:dyDescent="0.3">
      <c r="A400" s="207" t="s">
        <v>998</v>
      </c>
      <c r="B400" s="291" t="s">
        <v>336</v>
      </c>
      <c r="C400" s="292"/>
      <c r="D400" s="292"/>
      <c r="E400" s="292"/>
      <c r="F400" s="292"/>
      <c r="G400" s="301" t="s">
        <v>999</v>
      </c>
      <c r="H400" s="302"/>
      <c r="I400" s="302"/>
      <c r="J400" s="302"/>
      <c r="K400" s="302"/>
      <c r="L400" s="143">
        <v>-148.33000000000001</v>
      </c>
      <c r="M400" s="143">
        <v>0</v>
      </c>
      <c r="N400" s="143">
        <v>0</v>
      </c>
      <c r="O400" s="143">
        <v>-148.33000000000001</v>
      </c>
      <c r="P400" s="143">
        <f t="shared" si="11"/>
        <v>0</v>
      </c>
    </row>
    <row r="401" spans="1:16" ht="9.9" customHeight="1" x14ac:dyDescent="0.3">
      <c r="A401" s="30" t="s">
        <v>336</v>
      </c>
      <c r="B401" s="291" t="s">
        <v>336</v>
      </c>
      <c r="C401" s="292"/>
      <c r="D401" s="292"/>
      <c r="E401" s="292"/>
      <c r="F401" s="292"/>
      <c r="G401" s="31" t="s">
        <v>336</v>
      </c>
      <c r="H401" s="32"/>
      <c r="I401" s="32"/>
      <c r="J401" s="32"/>
      <c r="K401" s="32"/>
      <c r="L401" s="144"/>
      <c r="M401" s="144"/>
      <c r="N401" s="144"/>
      <c r="O401" s="144"/>
      <c r="P401" s="144"/>
    </row>
    <row r="402" spans="1:16" ht="9.9" customHeight="1" x14ac:dyDescent="0.3">
      <c r="A402" s="206" t="s">
        <v>1000</v>
      </c>
      <c r="B402" s="291" t="s">
        <v>336</v>
      </c>
      <c r="C402" s="292"/>
      <c r="D402" s="292"/>
      <c r="E402" s="299" t="s">
        <v>1001</v>
      </c>
      <c r="F402" s="300"/>
      <c r="G402" s="300"/>
      <c r="H402" s="300"/>
      <c r="I402" s="300"/>
      <c r="J402" s="300"/>
      <c r="K402" s="300"/>
      <c r="L402" s="142">
        <v>1233145.58</v>
      </c>
      <c r="M402" s="142">
        <v>0</v>
      </c>
      <c r="N402" s="142">
        <v>24575.919999999998</v>
      </c>
      <c r="O402" s="142">
        <v>1257721.5</v>
      </c>
      <c r="P402" s="142">
        <f>N402-M402</f>
        <v>24575.919999999998</v>
      </c>
    </row>
    <row r="403" spans="1:16" ht="9.9" customHeight="1" x14ac:dyDescent="0.3">
      <c r="A403" s="206" t="s">
        <v>1002</v>
      </c>
      <c r="B403" s="291" t="s">
        <v>336</v>
      </c>
      <c r="C403" s="292"/>
      <c r="D403" s="292"/>
      <c r="E403" s="292"/>
      <c r="F403" s="299" t="s">
        <v>1003</v>
      </c>
      <c r="G403" s="300"/>
      <c r="H403" s="300"/>
      <c r="I403" s="300"/>
      <c r="J403" s="300"/>
      <c r="K403" s="300"/>
      <c r="L403" s="142">
        <v>110495.38</v>
      </c>
      <c r="M403" s="142">
        <v>0</v>
      </c>
      <c r="N403" s="142">
        <v>0</v>
      </c>
      <c r="O403" s="142">
        <v>110495.38</v>
      </c>
      <c r="P403" s="142">
        <f>N403-M403</f>
        <v>0</v>
      </c>
    </row>
    <row r="404" spans="1:16" ht="9.9" customHeight="1" x14ac:dyDescent="0.3">
      <c r="A404" s="207" t="s">
        <v>1004</v>
      </c>
      <c r="B404" s="291" t="s">
        <v>336</v>
      </c>
      <c r="C404" s="292"/>
      <c r="D404" s="292"/>
      <c r="E404" s="292"/>
      <c r="F404" s="292"/>
      <c r="G404" s="301" t="s">
        <v>1005</v>
      </c>
      <c r="H404" s="302"/>
      <c r="I404" s="302"/>
      <c r="J404" s="302"/>
      <c r="K404" s="302"/>
      <c r="L404" s="143">
        <v>64380</v>
      </c>
      <c r="M404" s="143">
        <v>0</v>
      </c>
      <c r="N404" s="143">
        <v>0</v>
      </c>
      <c r="O404" s="143">
        <v>64380</v>
      </c>
      <c r="P404" s="143">
        <f>N404-M404</f>
        <v>0</v>
      </c>
    </row>
    <row r="405" spans="1:16" ht="10.35" customHeight="1" x14ac:dyDescent="0.3">
      <c r="A405" s="207" t="s">
        <v>1006</v>
      </c>
      <c r="B405" s="303" t="s">
        <v>336</v>
      </c>
      <c r="C405" s="304"/>
      <c r="D405" s="304"/>
      <c r="E405" s="304"/>
      <c r="F405" s="304"/>
      <c r="G405" s="305" t="s">
        <v>1007</v>
      </c>
      <c r="H405" s="306"/>
      <c r="I405" s="306"/>
      <c r="J405" s="306"/>
      <c r="K405" s="306"/>
      <c r="L405" s="145">
        <v>34115.379999999997</v>
      </c>
      <c r="M405" s="145">
        <v>0</v>
      </c>
      <c r="N405" s="145">
        <v>0</v>
      </c>
      <c r="O405" s="145">
        <v>34115.379999999997</v>
      </c>
      <c r="P405" s="145">
        <f>N405-M405</f>
        <v>0</v>
      </c>
    </row>
    <row r="406" spans="1:16" ht="9.9" customHeight="1" x14ac:dyDescent="0.3">
      <c r="A406" s="207" t="s">
        <v>1008</v>
      </c>
      <c r="B406" s="307" t="s">
        <v>336</v>
      </c>
      <c r="C406" s="308"/>
      <c r="D406" s="308"/>
      <c r="E406" s="308"/>
      <c r="F406" s="308"/>
      <c r="G406" s="309" t="s">
        <v>1009</v>
      </c>
      <c r="H406" s="310"/>
      <c r="I406" s="310"/>
      <c r="J406" s="310"/>
      <c r="K406" s="310"/>
      <c r="L406" s="277">
        <v>12000</v>
      </c>
      <c r="M406" s="277">
        <v>0</v>
      </c>
      <c r="N406" s="277">
        <v>0</v>
      </c>
      <c r="O406" s="277">
        <v>12000</v>
      </c>
      <c r="P406" s="277">
        <f>N406-M406</f>
        <v>0</v>
      </c>
    </row>
    <row r="407" spans="1:16" ht="9.9" customHeight="1" x14ac:dyDescent="0.3">
      <c r="A407" s="30" t="s">
        <v>336</v>
      </c>
      <c r="B407" s="291" t="s">
        <v>336</v>
      </c>
      <c r="C407" s="292"/>
      <c r="D407" s="292"/>
      <c r="E407" s="292"/>
      <c r="F407" s="292"/>
      <c r="G407" s="31" t="s">
        <v>336</v>
      </c>
      <c r="H407" s="32"/>
      <c r="I407" s="32"/>
      <c r="J407" s="32"/>
      <c r="K407" s="32"/>
      <c r="L407" s="144"/>
      <c r="M407" s="144"/>
      <c r="N407" s="144"/>
      <c r="O407" s="144"/>
      <c r="P407" s="144"/>
    </row>
    <row r="408" spans="1:16" ht="9.9" customHeight="1" x14ac:dyDescent="0.3">
      <c r="A408" s="206" t="s">
        <v>1010</v>
      </c>
      <c r="B408" s="291" t="s">
        <v>336</v>
      </c>
      <c r="C408" s="292"/>
      <c r="D408" s="292"/>
      <c r="E408" s="292"/>
      <c r="F408" s="299" t="s">
        <v>1011</v>
      </c>
      <c r="G408" s="300"/>
      <c r="H408" s="300"/>
      <c r="I408" s="300"/>
      <c r="J408" s="300"/>
      <c r="K408" s="300"/>
      <c r="L408" s="142">
        <v>548560</v>
      </c>
      <c r="M408" s="142">
        <v>0</v>
      </c>
      <c r="N408" s="142">
        <v>0</v>
      </c>
      <c r="O408" s="142">
        <v>548560</v>
      </c>
      <c r="P408" s="142">
        <f>N408-M408</f>
        <v>0</v>
      </c>
    </row>
    <row r="409" spans="1:16" ht="9.9" customHeight="1" x14ac:dyDescent="0.3">
      <c r="A409" s="207" t="s">
        <v>1012</v>
      </c>
      <c r="B409" s="291" t="s">
        <v>336</v>
      </c>
      <c r="C409" s="292"/>
      <c r="D409" s="292"/>
      <c r="E409" s="292"/>
      <c r="F409" s="292"/>
      <c r="G409" s="301" t="s">
        <v>1013</v>
      </c>
      <c r="H409" s="302"/>
      <c r="I409" s="302"/>
      <c r="J409" s="302"/>
      <c r="K409" s="302"/>
      <c r="L409" s="143">
        <v>548560</v>
      </c>
      <c r="M409" s="143">
        <v>0</v>
      </c>
      <c r="N409" s="143">
        <v>0</v>
      </c>
      <c r="O409" s="143">
        <v>548560</v>
      </c>
      <c r="P409" s="143">
        <f>N409-M409</f>
        <v>0</v>
      </c>
    </row>
    <row r="410" spans="1:16" ht="9.9" customHeight="1" x14ac:dyDescent="0.3">
      <c r="A410" s="30" t="s">
        <v>336</v>
      </c>
      <c r="B410" s="291" t="s">
        <v>336</v>
      </c>
      <c r="C410" s="292"/>
      <c r="D410" s="292"/>
      <c r="E410" s="292"/>
      <c r="F410" s="292"/>
      <c r="G410" s="31" t="s">
        <v>336</v>
      </c>
      <c r="H410" s="32"/>
      <c r="I410" s="32"/>
      <c r="J410" s="32"/>
      <c r="K410" s="32"/>
      <c r="L410" s="144"/>
      <c r="M410" s="144"/>
      <c r="N410" s="144"/>
      <c r="O410" s="144"/>
      <c r="P410" s="144"/>
    </row>
    <row r="411" spans="1:16" ht="9.9" customHeight="1" x14ac:dyDescent="0.3">
      <c r="A411" s="206" t="s">
        <v>1014</v>
      </c>
      <c r="B411" s="291" t="s">
        <v>336</v>
      </c>
      <c r="C411" s="292"/>
      <c r="D411" s="292"/>
      <c r="E411" s="292"/>
      <c r="F411" s="299" t="s">
        <v>1015</v>
      </c>
      <c r="G411" s="300"/>
      <c r="H411" s="300"/>
      <c r="I411" s="300"/>
      <c r="J411" s="300"/>
      <c r="K411" s="300"/>
      <c r="L411" s="142">
        <v>574090.19999999995</v>
      </c>
      <c r="M411" s="142">
        <v>0</v>
      </c>
      <c r="N411" s="142">
        <v>24575.919999999998</v>
      </c>
      <c r="O411" s="142">
        <v>598666.12</v>
      </c>
      <c r="P411" s="142">
        <f>N411-M411</f>
        <v>24575.919999999998</v>
      </c>
    </row>
    <row r="412" spans="1:16" ht="9.9" customHeight="1" x14ac:dyDescent="0.3">
      <c r="A412" s="207" t="s">
        <v>1016</v>
      </c>
      <c r="B412" s="291" t="s">
        <v>336</v>
      </c>
      <c r="C412" s="292"/>
      <c r="D412" s="292"/>
      <c r="E412" s="292"/>
      <c r="F412" s="292"/>
      <c r="G412" s="301" t="s">
        <v>1017</v>
      </c>
      <c r="H412" s="302"/>
      <c r="I412" s="302"/>
      <c r="J412" s="302"/>
      <c r="K412" s="302"/>
      <c r="L412" s="143">
        <v>574090.19999999995</v>
      </c>
      <c r="M412" s="143">
        <v>0</v>
      </c>
      <c r="N412" s="143">
        <v>24575.919999999998</v>
      </c>
      <c r="O412" s="143">
        <v>598666.12</v>
      </c>
      <c r="P412" s="143">
        <f>N412-M412</f>
        <v>24575.919999999998</v>
      </c>
    </row>
    <row r="413" spans="1:16" ht="9.9" customHeight="1" x14ac:dyDescent="0.3">
      <c r="A413" s="30" t="s">
        <v>336</v>
      </c>
      <c r="B413" s="291" t="s">
        <v>336</v>
      </c>
      <c r="C413" s="292"/>
      <c r="D413" s="292"/>
      <c r="E413" s="292"/>
      <c r="F413" s="292"/>
      <c r="G413" s="31" t="s">
        <v>336</v>
      </c>
      <c r="H413" s="32"/>
      <c r="I413" s="32"/>
      <c r="J413" s="32"/>
      <c r="K413" s="32"/>
      <c r="L413" s="144"/>
      <c r="M413" s="144"/>
      <c r="N413" s="144"/>
      <c r="O413" s="144"/>
      <c r="P413" s="144"/>
    </row>
    <row r="414" spans="1:16" ht="9.9" customHeight="1" x14ac:dyDescent="0.3">
      <c r="A414" s="206" t="s">
        <v>1018</v>
      </c>
      <c r="B414" s="291" t="s">
        <v>336</v>
      </c>
      <c r="C414" s="292"/>
      <c r="D414" s="292"/>
      <c r="E414" s="299" t="s">
        <v>1019</v>
      </c>
      <c r="F414" s="300"/>
      <c r="G414" s="300"/>
      <c r="H414" s="300"/>
      <c r="I414" s="300"/>
      <c r="J414" s="300"/>
      <c r="K414" s="300"/>
      <c r="L414" s="142">
        <v>157490.96</v>
      </c>
      <c r="M414" s="142">
        <v>0</v>
      </c>
      <c r="N414" s="142">
        <v>17332.7</v>
      </c>
      <c r="O414" s="142">
        <v>174823.66</v>
      </c>
      <c r="P414" s="142">
        <f>N414-M414</f>
        <v>17332.7</v>
      </c>
    </row>
    <row r="415" spans="1:16" ht="9.9" customHeight="1" x14ac:dyDescent="0.3">
      <c r="A415" s="206" t="s">
        <v>1020</v>
      </c>
      <c r="B415" s="291" t="s">
        <v>336</v>
      </c>
      <c r="C415" s="292"/>
      <c r="D415" s="292"/>
      <c r="E415" s="292"/>
      <c r="F415" s="299" t="s">
        <v>1019</v>
      </c>
      <c r="G415" s="300"/>
      <c r="H415" s="300"/>
      <c r="I415" s="300"/>
      <c r="J415" s="300"/>
      <c r="K415" s="300"/>
      <c r="L415" s="142">
        <v>157490.96</v>
      </c>
      <c r="M415" s="142">
        <v>0</v>
      </c>
      <c r="N415" s="142">
        <v>17332.7</v>
      </c>
      <c r="O415" s="142">
        <v>174823.66</v>
      </c>
      <c r="P415" s="142">
        <f>N415-M415</f>
        <v>17332.7</v>
      </c>
    </row>
    <row r="416" spans="1:16" ht="9.9" customHeight="1" x14ac:dyDescent="0.3">
      <c r="A416" s="207" t="s">
        <v>1021</v>
      </c>
      <c r="B416" s="291" t="s">
        <v>336</v>
      </c>
      <c r="C416" s="292"/>
      <c r="D416" s="292"/>
      <c r="E416" s="292"/>
      <c r="F416" s="292"/>
      <c r="G416" s="301" t="s">
        <v>1022</v>
      </c>
      <c r="H416" s="302"/>
      <c r="I416" s="302"/>
      <c r="J416" s="302"/>
      <c r="K416" s="302"/>
      <c r="L416" s="143">
        <v>156655.89000000001</v>
      </c>
      <c r="M416" s="143">
        <v>0</v>
      </c>
      <c r="N416" s="143">
        <v>17304.73</v>
      </c>
      <c r="O416" s="143">
        <v>173960.62</v>
      </c>
      <c r="P416" s="143">
        <f>N416-M416</f>
        <v>17304.73</v>
      </c>
    </row>
    <row r="417" spans="1:16" ht="9.9" customHeight="1" x14ac:dyDescent="0.3">
      <c r="A417" s="207" t="s">
        <v>1023</v>
      </c>
      <c r="B417" s="291" t="s">
        <v>336</v>
      </c>
      <c r="C417" s="292"/>
      <c r="D417" s="292"/>
      <c r="E417" s="292"/>
      <c r="F417" s="292"/>
      <c r="G417" s="301" t="s">
        <v>1024</v>
      </c>
      <c r="H417" s="302"/>
      <c r="I417" s="302"/>
      <c r="J417" s="302"/>
      <c r="K417" s="302"/>
      <c r="L417" s="143">
        <v>835.07</v>
      </c>
      <c r="M417" s="143">
        <v>0</v>
      </c>
      <c r="N417" s="143">
        <v>27.97</v>
      </c>
      <c r="O417" s="143">
        <v>863.04</v>
      </c>
      <c r="P417" s="143">
        <f>N417-M417</f>
        <v>27.97</v>
      </c>
    </row>
    <row r="418" spans="1:16" ht="9.9" customHeight="1" x14ac:dyDescent="0.3">
      <c r="A418" s="30" t="s">
        <v>336</v>
      </c>
      <c r="B418" s="291" t="s">
        <v>336</v>
      </c>
      <c r="C418" s="292"/>
      <c r="D418" s="292"/>
      <c r="E418" s="292"/>
      <c r="F418" s="292"/>
      <c r="G418" s="31" t="s">
        <v>336</v>
      </c>
      <c r="H418" s="32"/>
      <c r="I418" s="32"/>
      <c r="J418" s="32"/>
      <c r="K418" s="32"/>
      <c r="L418" s="144"/>
      <c r="M418" s="144"/>
      <c r="N418" s="144"/>
      <c r="O418" s="144"/>
      <c r="P418" s="144"/>
    </row>
    <row r="419" spans="1:16" ht="9.9" customHeight="1" x14ac:dyDescent="0.3">
      <c r="A419" s="206" t="s">
        <v>1025</v>
      </c>
      <c r="B419" s="291" t="s">
        <v>336</v>
      </c>
      <c r="C419" s="292"/>
      <c r="D419" s="292"/>
      <c r="E419" s="299" t="s">
        <v>1026</v>
      </c>
      <c r="F419" s="300"/>
      <c r="G419" s="300"/>
      <c r="H419" s="300"/>
      <c r="I419" s="300"/>
      <c r="J419" s="300"/>
      <c r="K419" s="300"/>
      <c r="L419" s="142">
        <v>555.47</v>
      </c>
      <c r="M419" s="142">
        <v>0</v>
      </c>
      <c r="N419" s="142">
        <v>0</v>
      </c>
      <c r="O419" s="142">
        <v>555.47</v>
      </c>
      <c r="P419" s="142">
        <f>N419-M419</f>
        <v>0</v>
      </c>
    </row>
    <row r="420" spans="1:16" ht="9.9" customHeight="1" x14ac:dyDescent="0.3">
      <c r="A420" s="206" t="s">
        <v>1027</v>
      </c>
      <c r="B420" s="291" t="s">
        <v>336</v>
      </c>
      <c r="C420" s="292"/>
      <c r="D420" s="292"/>
      <c r="E420" s="292"/>
      <c r="F420" s="299" t="s">
        <v>1028</v>
      </c>
      <c r="G420" s="300"/>
      <c r="H420" s="300"/>
      <c r="I420" s="300"/>
      <c r="J420" s="300"/>
      <c r="K420" s="300"/>
      <c r="L420" s="142">
        <v>555.47</v>
      </c>
      <c r="M420" s="142">
        <v>0</v>
      </c>
      <c r="N420" s="142">
        <v>0</v>
      </c>
      <c r="O420" s="142">
        <v>555.47</v>
      </c>
      <c r="P420" s="142">
        <f>N420-M420</f>
        <v>0</v>
      </c>
    </row>
    <row r="421" spans="1:16" ht="9.9" customHeight="1" x14ac:dyDescent="0.3">
      <c r="A421" s="207" t="s">
        <v>1029</v>
      </c>
      <c r="B421" s="291" t="s">
        <v>336</v>
      </c>
      <c r="C421" s="292"/>
      <c r="D421" s="292"/>
      <c r="E421" s="292"/>
      <c r="F421" s="292"/>
      <c r="G421" s="301" t="s">
        <v>1030</v>
      </c>
      <c r="H421" s="302"/>
      <c r="I421" s="302"/>
      <c r="J421" s="302"/>
      <c r="K421" s="302"/>
      <c r="L421" s="143">
        <v>555.47</v>
      </c>
      <c r="M421" s="143">
        <v>0</v>
      </c>
      <c r="N421" s="143">
        <v>0</v>
      </c>
      <c r="O421" s="143">
        <v>555.47</v>
      </c>
      <c r="P421" s="143">
        <f>N421-M421</f>
        <v>0</v>
      </c>
    </row>
    <row r="422" spans="1:16" ht="9.9" customHeight="1" x14ac:dyDescent="0.3">
      <c r="A422" s="30" t="s">
        <v>336</v>
      </c>
      <c r="B422" s="291" t="s">
        <v>336</v>
      </c>
      <c r="C422" s="292"/>
      <c r="D422" s="292"/>
      <c r="E422" s="292"/>
      <c r="F422" s="292"/>
      <c r="G422" s="31" t="s">
        <v>336</v>
      </c>
      <c r="H422" s="32"/>
      <c r="I422" s="32"/>
      <c r="J422" s="32"/>
      <c r="K422" s="32"/>
      <c r="L422" s="144"/>
      <c r="M422" s="144"/>
      <c r="N422" s="144"/>
      <c r="O422" s="144"/>
      <c r="P422" s="144"/>
    </row>
    <row r="423" spans="1:16" ht="9.9" customHeight="1" x14ac:dyDescent="0.3">
      <c r="A423" s="206" t="s">
        <v>1036</v>
      </c>
      <c r="B423" s="291" t="s">
        <v>336</v>
      </c>
      <c r="C423" s="292"/>
      <c r="D423" s="292"/>
      <c r="E423" s="299" t="s">
        <v>1037</v>
      </c>
      <c r="F423" s="300"/>
      <c r="G423" s="300"/>
      <c r="H423" s="300"/>
      <c r="I423" s="300"/>
      <c r="J423" s="300"/>
      <c r="K423" s="300"/>
      <c r="L423" s="142">
        <v>787.46</v>
      </c>
      <c r="M423" s="142">
        <v>0</v>
      </c>
      <c r="N423" s="142">
        <v>134.91999999999999</v>
      </c>
      <c r="O423" s="142">
        <v>922.38</v>
      </c>
      <c r="P423" s="142">
        <f>N423-M423</f>
        <v>134.91999999999999</v>
      </c>
    </row>
    <row r="424" spans="1:16" ht="9.9" customHeight="1" x14ac:dyDescent="0.3">
      <c r="A424" s="206" t="s">
        <v>1038</v>
      </c>
      <c r="B424" s="291" t="s">
        <v>336</v>
      </c>
      <c r="C424" s="292"/>
      <c r="D424" s="292"/>
      <c r="E424" s="292"/>
      <c r="F424" s="299" t="s">
        <v>1039</v>
      </c>
      <c r="G424" s="300"/>
      <c r="H424" s="300"/>
      <c r="I424" s="300"/>
      <c r="J424" s="300"/>
      <c r="K424" s="300"/>
      <c r="L424" s="142">
        <v>787.46</v>
      </c>
      <c r="M424" s="142">
        <v>0</v>
      </c>
      <c r="N424" s="142">
        <v>134.91999999999999</v>
      </c>
      <c r="O424" s="142">
        <v>922.38</v>
      </c>
      <c r="P424" s="142">
        <f>N424-M424</f>
        <v>134.91999999999999</v>
      </c>
    </row>
    <row r="425" spans="1:16" ht="9.9" customHeight="1" x14ac:dyDescent="0.3">
      <c r="A425" s="207" t="s">
        <v>1040</v>
      </c>
      <c r="B425" s="291" t="s">
        <v>336</v>
      </c>
      <c r="C425" s="292"/>
      <c r="D425" s="292"/>
      <c r="E425" s="292"/>
      <c r="F425" s="292"/>
      <c r="G425" s="301" t="s">
        <v>1041</v>
      </c>
      <c r="H425" s="302"/>
      <c r="I425" s="302"/>
      <c r="J425" s="302"/>
      <c r="K425" s="302"/>
      <c r="L425" s="143">
        <v>787.46</v>
      </c>
      <c r="M425" s="143">
        <v>0</v>
      </c>
      <c r="N425" s="143">
        <v>134.91999999999999</v>
      </c>
      <c r="O425" s="143">
        <v>922.38</v>
      </c>
      <c r="P425" s="143">
        <f>N425-M425</f>
        <v>134.91999999999999</v>
      </c>
    </row>
    <row r="426" spans="1:16" ht="9.9" customHeight="1" x14ac:dyDescent="0.3">
      <c r="A426" s="30" t="s">
        <v>336</v>
      </c>
      <c r="B426" s="291" t="s">
        <v>336</v>
      </c>
      <c r="C426" s="292"/>
      <c r="D426" s="292"/>
      <c r="E426" s="292"/>
      <c r="F426" s="292"/>
      <c r="G426" s="31" t="s">
        <v>336</v>
      </c>
      <c r="H426" s="32"/>
      <c r="I426" s="32"/>
      <c r="J426" s="32"/>
      <c r="K426" s="32"/>
      <c r="L426" s="144"/>
      <c r="M426" s="144"/>
      <c r="N426" s="144"/>
      <c r="O426" s="144"/>
      <c r="P426" s="144"/>
    </row>
    <row r="427" spans="1:16" ht="9.9" customHeight="1" x14ac:dyDescent="0.3">
      <c r="A427" s="206" t="s">
        <v>1042</v>
      </c>
      <c r="B427" s="291" t="s">
        <v>336</v>
      </c>
      <c r="C427" s="292"/>
      <c r="D427" s="292"/>
      <c r="E427" s="299" t="s">
        <v>980</v>
      </c>
      <c r="F427" s="300"/>
      <c r="G427" s="300"/>
      <c r="H427" s="300"/>
      <c r="I427" s="300"/>
      <c r="J427" s="300"/>
      <c r="K427" s="300"/>
      <c r="L427" s="142">
        <v>168615.98</v>
      </c>
      <c r="M427" s="142">
        <v>0</v>
      </c>
      <c r="N427" s="142">
        <v>23918.18</v>
      </c>
      <c r="O427" s="142">
        <v>192534.16</v>
      </c>
      <c r="P427" s="142">
        <f>N427-M427</f>
        <v>23918.18</v>
      </c>
    </row>
    <row r="428" spans="1:16" ht="9.9" customHeight="1" x14ac:dyDescent="0.3">
      <c r="A428" s="206" t="s">
        <v>1043</v>
      </c>
      <c r="B428" s="291" t="s">
        <v>336</v>
      </c>
      <c r="C428" s="292"/>
      <c r="D428" s="292"/>
      <c r="E428" s="292"/>
      <c r="F428" s="299" t="s">
        <v>980</v>
      </c>
      <c r="G428" s="300"/>
      <c r="H428" s="300"/>
      <c r="I428" s="300"/>
      <c r="J428" s="300"/>
      <c r="K428" s="300"/>
      <c r="L428" s="142">
        <v>168615.98</v>
      </c>
      <c r="M428" s="142">
        <v>0</v>
      </c>
      <c r="N428" s="142">
        <v>23918.18</v>
      </c>
      <c r="O428" s="142">
        <v>192534.16</v>
      </c>
      <c r="P428" s="142">
        <f>N428-M428</f>
        <v>23918.18</v>
      </c>
    </row>
    <row r="429" spans="1:16" ht="9.9" customHeight="1" x14ac:dyDescent="0.3">
      <c r="A429" s="207" t="s">
        <v>1044</v>
      </c>
      <c r="B429" s="291" t="s">
        <v>336</v>
      </c>
      <c r="C429" s="292"/>
      <c r="D429" s="292"/>
      <c r="E429" s="292"/>
      <c r="F429" s="292"/>
      <c r="G429" s="301" t="s">
        <v>985</v>
      </c>
      <c r="H429" s="302"/>
      <c r="I429" s="302"/>
      <c r="J429" s="302"/>
      <c r="K429" s="302"/>
      <c r="L429" s="143">
        <v>168615.98</v>
      </c>
      <c r="M429" s="143">
        <v>0</v>
      </c>
      <c r="N429" s="143">
        <v>23918.18</v>
      </c>
      <c r="O429" s="143">
        <v>192534.16</v>
      </c>
      <c r="P429" s="143">
        <f>N429-M429</f>
        <v>23918.18</v>
      </c>
    </row>
  </sheetData>
  <mergeCells count="779">
    <mergeCell ref="B6:E6"/>
    <mergeCell ref="F6:K6"/>
    <mergeCell ref="B7:F7"/>
    <mergeCell ref="G7:K7"/>
    <mergeCell ref="B8:F8"/>
    <mergeCell ref="B9:E9"/>
    <mergeCell ref="F9:K9"/>
    <mergeCell ref="B1:K1"/>
    <mergeCell ref="B2:K2"/>
    <mergeCell ref="C3:K3"/>
    <mergeCell ref="B4:C4"/>
    <mergeCell ref="D4:K4"/>
    <mergeCell ref="B5:D5"/>
    <mergeCell ref="E5:K5"/>
    <mergeCell ref="B13:F13"/>
    <mergeCell ref="G13:K13"/>
    <mergeCell ref="B14:F14"/>
    <mergeCell ref="B15:E15"/>
    <mergeCell ref="F15:K15"/>
    <mergeCell ref="B16:F16"/>
    <mergeCell ref="G16:K16"/>
    <mergeCell ref="B10:F10"/>
    <mergeCell ref="G10:K10"/>
    <mergeCell ref="B11:F11"/>
    <mergeCell ref="G11:K11"/>
    <mergeCell ref="B12:F12"/>
    <mergeCell ref="G12:K12"/>
    <mergeCell ref="B21:F21"/>
    <mergeCell ref="G21:K21"/>
    <mergeCell ref="B22:F22"/>
    <mergeCell ref="G22:K22"/>
    <mergeCell ref="B23:F23"/>
    <mergeCell ref="B24:E24"/>
    <mergeCell ref="F24:K24"/>
    <mergeCell ref="B17:F17"/>
    <mergeCell ref="B18:E18"/>
    <mergeCell ref="F18:K18"/>
    <mergeCell ref="B19:F19"/>
    <mergeCell ref="G19:K19"/>
    <mergeCell ref="B20:F20"/>
    <mergeCell ref="G20:K20"/>
    <mergeCell ref="B29:F29"/>
    <mergeCell ref="B30:C30"/>
    <mergeCell ref="D30:K30"/>
    <mergeCell ref="B31:D31"/>
    <mergeCell ref="E31:K31"/>
    <mergeCell ref="B32:E32"/>
    <mergeCell ref="F32:K32"/>
    <mergeCell ref="B25:F25"/>
    <mergeCell ref="G25:K25"/>
    <mergeCell ref="B26:F26"/>
    <mergeCell ref="B27:E27"/>
    <mergeCell ref="F27:K27"/>
    <mergeCell ref="B28:F28"/>
    <mergeCell ref="G28:K28"/>
    <mergeCell ref="B37:E37"/>
    <mergeCell ref="F37:K37"/>
    <mergeCell ref="B38:F38"/>
    <mergeCell ref="G38:K38"/>
    <mergeCell ref="B39:F39"/>
    <mergeCell ref="C40:K40"/>
    <mergeCell ref="B33:F33"/>
    <mergeCell ref="G33:K33"/>
    <mergeCell ref="B34:F34"/>
    <mergeCell ref="G34:K34"/>
    <mergeCell ref="B35:F35"/>
    <mergeCell ref="B36:D36"/>
    <mergeCell ref="E36:K36"/>
    <mergeCell ref="B44:F44"/>
    <mergeCell ref="G44:K44"/>
    <mergeCell ref="B45:F45"/>
    <mergeCell ref="B46:C46"/>
    <mergeCell ref="D46:K46"/>
    <mergeCell ref="B47:D47"/>
    <mergeCell ref="E47:K47"/>
    <mergeCell ref="B41:C41"/>
    <mergeCell ref="D41:K41"/>
    <mergeCell ref="B42:D42"/>
    <mergeCell ref="E42:K42"/>
    <mergeCell ref="B43:E43"/>
    <mergeCell ref="F43:K43"/>
    <mergeCell ref="B51:F51"/>
    <mergeCell ref="G51:K51"/>
    <mergeCell ref="B52:F52"/>
    <mergeCell ref="G52:K52"/>
    <mergeCell ref="B53:F53"/>
    <mergeCell ref="G53:K53"/>
    <mergeCell ref="B48:E48"/>
    <mergeCell ref="F48:K48"/>
    <mergeCell ref="B49:F49"/>
    <mergeCell ref="G49:K49"/>
    <mergeCell ref="B50:F50"/>
    <mergeCell ref="G50:K50"/>
    <mergeCell ref="B57:F57"/>
    <mergeCell ref="G57:K57"/>
    <mergeCell ref="B58:F58"/>
    <mergeCell ref="G58:K58"/>
    <mergeCell ref="B59:F59"/>
    <mergeCell ref="G59:K59"/>
    <mergeCell ref="B54:F54"/>
    <mergeCell ref="G54:K54"/>
    <mergeCell ref="B55:F55"/>
    <mergeCell ref="G55:K55"/>
    <mergeCell ref="B56:F56"/>
    <mergeCell ref="G56:K56"/>
    <mergeCell ref="B63:F63"/>
    <mergeCell ref="G63:K63"/>
    <mergeCell ref="B64:F64"/>
    <mergeCell ref="G64:K64"/>
    <mergeCell ref="B65:F65"/>
    <mergeCell ref="G65:K65"/>
    <mergeCell ref="B60:F60"/>
    <mergeCell ref="G60:K60"/>
    <mergeCell ref="B61:F61"/>
    <mergeCell ref="G61:K61"/>
    <mergeCell ref="B62:F62"/>
    <mergeCell ref="G62:K62"/>
    <mergeCell ref="B69:F69"/>
    <mergeCell ref="G69:K69"/>
    <mergeCell ref="B70:F70"/>
    <mergeCell ref="G70:K70"/>
    <mergeCell ref="B71:F71"/>
    <mergeCell ref="G71:K71"/>
    <mergeCell ref="B66:F66"/>
    <mergeCell ref="G66:K66"/>
    <mergeCell ref="B67:F67"/>
    <mergeCell ref="G67:K67"/>
    <mergeCell ref="B68:F68"/>
    <mergeCell ref="G68:K68"/>
    <mergeCell ref="B75:F75"/>
    <mergeCell ref="B76:D76"/>
    <mergeCell ref="E76:K76"/>
    <mergeCell ref="B77:E77"/>
    <mergeCell ref="F77:K77"/>
    <mergeCell ref="B78:F78"/>
    <mergeCell ref="G78:K78"/>
    <mergeCell ref="B72:F72"/>
    <mergeCell ref="G72:K72"/>
    <mergeCell ref="B73:F73"/>
    <mergeCell ref="G73:K73"/>
    <mergeCell ref="B74:F74"/>
    <mergeCell ref="G74:K74"/>
    <mergeCell ref="B82:F82"/>
    <mergeCell ref="G82:K82"/>
    <mergeCell ref="B83:F83"/>
    <mergeCell ref="G83:K83"/>
    <mergeCell ref="B84:F84"/>
    <mergeCell ref="G84:K84"/>
    <mergeCell ref="B79:F79"/>
    <mergeCell ref="G79:K79"/>
    <mergeCell ref="B80:F80"/>
    <mergeCell ref="G80:K80"/>
    <mergeCell ref="B81:F81"/>
    <mergeCell ref="G81:K81"/>
    <mergeCell ref="B88:F88"/>
    <mergeCell ref="G88:K88"/>
    <mergeCell ref="B89:F89"/>
    <mergeCell ref="G89:K89"/>
    <mergeCell ref="B90:F90"/>
    <mergeCell ref="G90:K90"/>
    <mergeCell ref="B85:F85"/>
    <mergeCell ref="G85:K85"/>
    <mergeCell ref="B86:F86"/>
    <mergeCell ref="G86:K86"/>
    <mergeCell ref="B87:F87"/>
    <mergeCell ref="G87:K87"/>
    <mergeCell ref="B94:F94"/>
    <mergeCell ref="G94:K94"/>
    <mergeCell ref="B95:F95"/>
    <mergeCell ref="G95:K95"/>
    <mergeCell ref="B96:F96"/>
    <mergeCell ref="G96:K96"/>
    <mergeCell ref="B91:F91"/>
    <mergeCell ref="G91:K91"/>
    <mergeCell ref="B92:F92"/>
    <mergeCell ref="G92:K92"/>
    <mergeCell ref="B93:F93"/>
    <mergeCell ref="G93:K93"/>
    <mergeCell ref="B100:F100"/>
    <mergeCell ref="G100:K100"/>
    <mergeCell ref="B101:F101"/>
    <mergeCell ref="G101:K101"/>
    <mergeCell ref="B102:F102"/>
    <mergeCell ref="B103:D103"/>
    <mergeCell ref="E103:K103"/>
    <mergeCell ref="B97:F97"/>
    <mergeCell ref="G97:K97"/>
    <mergeCell ref="B98:F98"/>
    <mergeCell ref="G98:K98"/>
    <mergeCell ref="B99:F99"/>
    <mergeCell ref="G99:K99"/>
    <mergeCell ref="B107:F107"/>
    <mergeCell ref="G107:K107"/>
    <mergeCell ref="B108:F108"/>
    <mergeCell ref="B109:E109"/>
    <mergeCell ref="F109:K109"/>
    <mergeCell ref="B110:F110"/>
    <mergeCell ref="G110:K110"/>
    <mergeCell ref="B104:E104"/>
    <mergeCell ref="F104:K104"/>
    <mergeCell ref="B105:F105"/>
    <mergeCell ref="G105:K105"/>
    <mergeCell ref="B106:F106"/>
    <mergeCell ref="G106:K106"/>
    <mergeCell ref="B115:E115"/>
    <mergeCell ref="F115:K115"/>
    <mergeCell ref="B116:F116"/>
    <mergeCell ref="G116:K116"/>
    <mergeCell ref="B117:F117"/>
    <mergeCell ref="B118:C118"/>
    <mergeCell ref="D118:K118"/>
    <mergeCell ref="B111:F111"/>
    <mergeCell ref="G111:K111"/>
    <mergeCell ref="B112:F112"/>
    <mergeCell ref="G112:K112"/>
    <mergeCell ref="B113:F113"/>
    <mergeCell ref="B114:D114"/>
    <mergeCell ref="E114:K114"/>
    <mergeCell ref="B122:F122"/>
    <mergeCell ref="G122:K122"/>
    <mergeCell ref="B123:F123"/>
    <mergeCell ref="G123:K123"/>
    <mergeCell ref="B124:F124"/>
    <mergeCell ref="G124:K124"/>
    <mergeCell ref="B119:D119"/>
    <mergeCell ref="E119:K119"/>
    <mergeCell ref="B120:E120"/>
    <mergeCell ref="F120:K120"/>
    <mergeCell ref="B121:F121"/>
    <mergeCell ref="G121:K121"/>
    <mergeCell ref="B130:D130"/>
    <mergeCell ref="E130:K130"/>
    <mergeCell ref="B131:E131"/>
    <mergeCell ref="F131:K131"/>
    <mergeCell ref="B132:F132"/>
    <mergeCell ref="G132:K132"/>
    <mergeCell ref="B125:F125"/>
    <mergeCell ref="G125:K125"/>
    <mergeCell ref="B126:F126"/>
    <mergeCell ref="B127:K127"/>
    <mergeCell ref="C128:K128"/>
    <mergeCell ref="B129:C129"/>
    <mergeCell ref="D129:K129"/>
    <mergeCell ref="B136:F136"/>
    <mergeCell ref="G136:K136"/>
    <mergeCell ref="B137:F137"/>
    <mergeCell ref="B138:D138"/>
    <mergeCell ref="E138:K138"/>
    <mergeCell ref="B139:E139"/>
    <mergeCell ref="F139:K139"/>
    <mergeCell ref="B133:F133"/>
    <mergeCell ref="G133:K133"/>
    <mergeCell ref="B134:F134"/>
    <mergeCell ref="G134:K134"/>
    <mergeCell ref="B135:F135"/>
    <mergeCell ref="G135:K135"/>
    <mergeCell ref="B143:F143"/>
    <mergeCell ref="B144:D144"/>
    <mergeCell ref="E144:K144"/>
    <mergeCell ref="B145:E145"/>
    <mergeCell ref="F145:K145"/>
    <mergeCell ref="B146:F146"/>
    <mergeCell ref="G146:K146"/>
    <mergeCell ref="B140:F140"/>
    <mergeCell ref="G140:K140"/>
    <mergeCell ref="B141:F141"/>
    <mergeCell ref="G141:K141"/>
    <mergeCell ref="B142:F142"/>
    <mergeCell ref="G142:K142"/>
    <mergeCell ref="B150:F150"/>
    <mergeCell ref="G150:K150"/>
    <mergeCell ref="B151:F151"/>
    <mergeCell ref="G151:K151"/>
    <mergeCell ref="B152:F152"/>
    <mergeCell ref="B153:E153"/>
    <mergeCell ref="F153:K153"/>
    <mergeCell ref="B147:F147"/>
    <mergeCell ref="G147:K147"/>
    <mergeCell ref="B148:F148"/>
    <mergeCell ref="G148:K148"/>
    <mergeCell ref="B149:F149"/>
    <mergeCell ref="G149:K149"/>
    <mergeCell ref="B158:E158"/>
    <mergeCell ref="F158:K158"/>
    <mergeCell ref="B159:F159"/>
    <mergeCell ref="G159:K159"/>
    <mergeCell ref="B160:F160"/>
    <mergeCell ref="B161:C161"/>
    <mergeCell ref="D161:K161"/>
    <mergeCell ref="B154:F154"/>
    <mergeCell ref="G154:K154"/>
    <mergeCell ref="B155:F155"/>
    <mergeCell ref="G155:K155"/>
    <mergeCell ref="B156:F156"/>
    <mergeCell ref="B157:D157"/>
    <mergeCell ref="E157:K157"/>
    <mergeCell ref="B165:C165"/>
    <mergeCell ref="C166:K166"/>
    <mergeCell ref="B167:C167"/>
    <mergeCell ref="D167:K167"/>
    <mergeCell ref="B168:D168"/>
    <mergeCell ref="E168:K168"/>
    <mergeCell ref="B162:D162"/>
    <mergeCell ref="E162:K162"/>
    <mergeCell ref="B163:E163"/>
    <mergeCell ref="F163:K163"/>
    <mergeCell ref="B164:F164"/>
    <mergeCell ref="G164:K164"/>
    <mergeCell ref="B172:F172"/>
    <mergeCell ref="G172:K172"/>
    <mergeCell ref="B173:F173"/>
    <mergeCell ref="G173:K173"/>
    <mergeCell ref="B174:F174"/>
    <mergeCell ref="G174:K174"/>
    <mergeCell ref="B169:E169"/>
    <mergeCell ref="F169:K169"/>
    <mergeCell ref="B170:F170"/>
    <mergeCell ref="G170:K170"/>
    <mergeCell ref="B171:F171"/>
    <mergeCell ref="G171:K171"/>
    <mergeCell ref="B179:F179"/>
    <mergeCell ref="G179:K179"/>
    <mergeCell ref="B180:F180"/>
    <mergeCell ref="B181:D181"/>
    <mergeCell ref="E181:K181"/>
    <mergeCell ref="B182:E182"/>
    <mergeCell ref="F182:K182"/>
    <mergeCell ref="B175:F175"/>
    <mergeCell ref="G175:K175"/>
    <mergeCell ref="B176:F176"/>
    <mergeCell ref="B177:D177"/>
    <mergeCell ref="E177:K177"/>
    <mergeCell ref="B178:E178"/>
    <mergeCell ref="F178:K178"/>
    <mergeCell ref="B187:E187"/>
    <mergeCell ref="F187:K187"/>
    <mergeCell ref="B188:F188"/>
    <mergeCell ref="G188:K188"/>
    <mergeCell ref="B189:F189"/>
    <mergeCell ref="G189:K189"/>
    <mergeCell ref="B183:F183"/>
    <mergeCell ref="G183:K183"/>
    <mergeCell ref="B184:F184"/>
    <mergeCell ref="B185:C185"/>
    <mergeCell ref="D185:K185"/>
    <mergeCell ref="B186:D186"/>
    <mergeCell ref="E186:K186"/>
    <mergeCell ref="B193:C193"/>
    <mergeCell ref="B194:K194"/>
    <mergeCell ref="C195:K195"/>
    <mergeCell ref="B196:C196"/>
    <mergeCell ref="D196:K196"/>
    <mergeCell ref="B197:D197"/>
    <mergeCell ref="E197:K197"/>
    <mergeCell ref="B190:F190"/>
    <mergeCell ref="G190:K190"/>
    <mergeCell ref="B191:F191"/>
    <mergeCell ref="G191:K191"/>
    <mergeCell ref="B192:F192"/>
    <mergeCell ref="G192:K192"/>
    <mergeCell ref="B201:F201"/>
    <mergeCell ref="G201:K201"/>
    <mergeCell ref="B202:F202"/>
    <mergeCell ref="G202:K202"/>
    <mergeCell ref="B203:F203"/>
    <mergeCell ref="G203:K203"/>
    <mergeCell ref="B198:E198"/>
    <mergeCell ref="F198:K198"/>
    <mergeCell ref="B199:F199"/>
    <mergeCell ref="G199:K199"/>
    <mergeCell ref="B200:F200"/>
    <mergeCell ref="G200:K200"/>
    <mergeCell ref="B208:F208"/>
    <mergeCell ref="G208:K208"/>
    <mergeCell ref="B209:F209"/>
    <mergeCell ref="G209:K209"/>
    <mergeCell ref="B210:F210"/>
    <mergeCell ref="G210:K210"/>
    <mergeCell ref="B204:F204"/>
    <mergeCell ref="B205:D205"/>
    <mergeCell ref="E205:K205"/>
    <mergeCell ref="B206:E206"/>
    <mergeCell ref="F206:K206"/>
    <mergeCell ref="B207:F207"/>
    <mergeCell ref="G207:K207"/>
    <mergeCell ref="B214:F214"/>
    <mergeCell ref="G214:K214"/>
    <mergeCell ref="B215:F215"/>
    <mergeCell ref="G215:K215"/>
    <mergeCell ref="B216:F216"/>
    <mergeCell ref="G216:K216"/>
    <mergeCell ref="B211:F211"/>
    <mergeCell ref="G211:K211"/>
    <mergeCell ref="B212:F212"/>
    <mergeCell ref="G212:K212"/>
    <mergeCell ref="B213:F213"/>
    <mergeCell ref="G213:K213"/>
    <mergeCell ref="B221:F221"/>
    <mergeCell ref="G221:K221"/>
    <mergeCell ref="B222:F222"/>
    <mergeCell ref="G222:K222"/>
    <mergeCell ref="B223:F223"/>
    <mergeCell ref="G223:K223"/>
    <mergeCell ref="B217:F217"/>
    <mergeCell ref="G217:K217"/>
    <mergeCell ref="B218:F218"/>
    <mergeCell ref="B219:E219"/>
    <mergeCell ref="F219:K219"/>
    <mergeCell ref="B220:F220"/>
    <mergeCell ref="G220:K220"/>
    <mergeCell ref="B227:F227"/>
    <mergeCell ref="G227:K227"/>
    <mergeCell ref="B228:F228"/>
    <mergeCell ref="G228:K228"/>
    <mergeCell ref="B229:F229"/>
    <mergeCell ref="G229:K229"/>
    <mergeCell ref="B224:F224"/>
    <mergeCell ref="G224:K224"/>
    <mergeCell ref="B225:F225"/>
    <mergeCell ref="G225:K225"/>
    <mergeCell ref="B226:F226"/>
    <mergeCell ref="G226:K226"/>
    <mergeCell ref="B233:F233"/>
    <mergeCell ref="G233:K233"/>
    <mergeCell ref="B234:F234"/>
    <mergeCell ref="G234:K234"/>
    <mergeCell ref="B235:F235"/>
    <mergeCell ref="B236:D236"/>
    <mergeCell ref="E236:K236"/>
    <mergeCell ref="B230:F230"/>
    <mergeCell ref="G230:K230"/>
    <mergeCell ref="B231:F231"/>
    <mergeCell ref="G231:K231"/>
    <mergeCell ref="B232:F232"/>
    <mergeCell ref="G232:K232"/>
    <mergeCell ref="B240:F240"/>
    <mergeCell ref="G240:K240"/>
    <mergeCell ref="B241:D241"/>
    <mergeCell ref="B242:C242"/>
    <mergeCell ref="D242:K242"/>
    <mergeCell ref="B243:D243"/>
    <mergeCell ref="E243:K243"/>
    <mergeCell ref="B237:E237"/>
    <mergeCell ref="F237:K237"/>
    <mergeCell ref="B238:F238"/>
    <mergeCell ref="G238:K238"/>
    <mergeCell ref="B239:F239"/>
    <mergeCell ref="G239:K239"/>
    <mergeCell ref="B247:F247"/>
    <mergeCell ref="G247:K247"/>
    <mergeCell ref="B248:F248"/>
    <mergeCell ref="G248:K248"/>
    <mergeCell ref="B249:F249"/>
    <mergeCell ref="G249:K249"/>
    <mergeCell ref="B244:E244"/>
    <mergeCell ref="F244:K244"/>
    <mergeCell ref="B245:F245"/>
    <mergeCell ref="G245:K245"/>
    <mergeCell ref="B246:F246"/>
    <mergeCell ref="G246:K246"/>
    <mergeCell ref="B253:F253"/>
    <mergeCell ref="G253:K253"/>
    <mergeCell ref="B254:F254"/>
    <mergeCell ref="C255:K255"/>
    <mergeCell ref="B256:C256"/>
    <mergeCell ref="D256:K256"/>
    <mergeCell ref="B250:F250"/>
    <mergeCell ref="G250:K250"/>
    <mergeCell ref="B251:F251"/>
    <mergeCell ref="G251:K251"/>
    <mergeCell ref="B252:F252"/>
    <mergeCell ref="G252:K252"/>
    <mergeCell ref="B260:F260"/>
    <mergeCell ref="B261:E261"/>
    <mergeCell ref="F261:K261"/>
    <mergeCell ref="B262:F262"/>
    <mergeCell ref="G262:K262"/>
    <mergeCell ref="B263:F263"/>
    <mergeCell ref="G263:K263"/>
    <mergeCell ref="B257:D257"/>
    <mergeCell ref="E257:K257"/>
    <mergeCell ref="B258:E258"/>
    <mergeCell ref="F258:K258"/>
    <mergeCell ref="B259:F259"/>
    <mergeCell ref="G259:K259"/>
    <mergeCell ref="B268:F268"/>
    <mergeCell ref="G268:K268"/>
    <mergeCell ref="B269:F269"/>
    <mergeCell ref="G269:K269"/>
    <mergeCell ref="B270:F270"/>
    <mergeCell ref="B271:E271"/>
    <mergeCell ref="F271:K271"/>
    <mergeCell ref="B264:F264"/>
    <mergeCell ref="G264:K264"/>
    <mergeCell ref="B265:F265"/>
    <mergeCell ref="G265:K265"/>
    <mergeCell ref="B266:F266"/>
    <mergeCell ref="B267:E267"/>
    <mergeCell ref="F267:K267"/>
    <mergeCell ref="B275:F275"/>
    <mergeCell ref="G275:K275"/>
    <mergeCell ref="B276:F276"/>
    <mergeCell ref="G276:K276"/>
    <mergeCell ref="B277:F277"/>
    <mergeCell ref="G277:K277"/>
    <mergeCell ref="B272:F272"/>
    <mergeCell ref="G272:K272"/>
    <mergeCell ref="B273:F273"/>
    <mergeCell ref="G273:K273"/>
    <mergeCell ref="B274:F274"/>
    <mergeCell ref="G274:K274"/>
    <mergeCell ref="B282:F282"/>
    <mergeCell ref="G282:K282"/>
    <mergeCell ref="B283:F283"/>
    <mergeCell ref="G283:K283"/>
    <mergeCell ref="B284:F284"/>
    <mergeCell ref="G284:K284"/>
    <mergeCell ref="B278:F278"/>
    <mergeCell ref="B279:E279"/>
    <mergeCell ref="F279:K279"/>
    <mergeCell ref="B280:F280"/>
    <mergeCell ref="G280:K280"/>
    <mergeCell ref="B281:F281"/>
    <mergeCell ref="G281:K281"/>
    <mergeCell ref="B289:F289"/>
    <mergeCell ref="G289:K289"/>
    <mergeCell ref="B290:F290"/>
    <mergeCell ref="G290:K290"/>
    <mergeCell ref="B291:F291"/>
    <mergeCell ref="G291:K291"/>
    <mergeCell ref="B285:F285"/>
    <mergeCell ref="G285:K285"/>
    <mergeCell ref="B286:F286"/>
    <mergeCell ref="B287:E287"/>
    <mergeCell ref="F287:K287"/>
    <mergeCell ref="B288:F288"/>
    <mergeCell ref="G288:K288"/>
    <mergeCell ref="B295:F295"/>
    <mergeCell ref="G295:K295"/>
    <mergeCell ref="B296:F296"/>
    <mergeCell ref="G296:K296"/>
    <mergeCell ref="B297:F297"/>
    <mergeCell ref="G297:K297"/>
    <mergeCell ref="B292:F292"/>
    <mergeCell ref="G292:K292"/>
    <mergeCell ref="B293:F293"/>
    <mergeCell ref="G293:K293"/>
    <mergeCell ref="B294:F294"/>
    <mergeCell ref="G294:K294"/>
    <mergeCell ref="B301:F301"/>
    <mergeCell ref="G301:K301"/>
    <mergeCell ref="B302:F302"/>
    <mergeCell ref="G302:K302"/>
    <mergeCell ref="B303:F303"/>
    <mergeCell ref="G303:K303"/>
    <mergeCell ref="B298:F298"/>
    <mergeCell ref="G298:K298"/>
    <mergeCell ref="B299:F299"/>
    <mergeCell ref="G299:K299"/>
    <mergeCell ref="B300:F300"/>
    <mergeCell ref="G300:K300"/>
    <mergeCell ref="B308:F308"/>
    <mergeCell ref="C309:K309"/>
    <mergeCell ref="B310:C310"/>
    <mergeCell ref="D310:K310"/>
    <mergeCell ref="B311:D311"/>
    <mergeCell ref="E311:K311"/>
    <mergeCell ref="B304:F304"/>
    <mergeCell ref="G304:K304"/>
    <mergeCell ref="B305:F305"/>
    <mergeCell ref="B306:E306"/>
    <mergeCell ref="F306:K306"/>
    <mergeCell ref="B307:F307"/>
    <mergeCell ref="G307:K307"/>
    <mergeCell ref="B315:F315"/>
    <mergeCell ref="G315:K315"/>
    <mergeCell ref="B316:F316"/>
    <mergeCell ref="G316:K316"/>
    <mergeCell ref="B317:F317"/>
    <mergeCell ref="G317:K317"/>
    <mergeCell ref="B312:E312"/>
    <mergeCell ref="F312:K312"/>
    <mergeCell ref="B313:F313"/>
    <mergeCell ref="G313:K313"/>
    <mergeCell ref="B314:F314"/>
    <mergeCell ref="G314:K314"/>
    <mergeCell ref="B321:F321"/>
    <mergeCell ref="G321:K321"/>
    <mergeCell ref="B322:F322"/>
    <mergeCell ref="B323:E323"/>
    <mergeCell ref="F323:K323"/>
    <mergeCell ref="B324:F324"/>
    <mergeCell ref="G324:K324"/>
    <mergeCell ref="B318:F318"/>
    <mergeCell ref="G318:K318"/>
    <mergeCell ref="B319:F319"/>
    <mergeCell ref="G319:K319"/>
    <mergeCell ref="B320:F320"/>
    <mergeCell ref="G320:K320"/>
    <mergeCell ref="C329:K329"/>
    <mergeCell ref="B330:C330"/>
    <mergeCell ref="D330:K330"/>
    <mergeCell ref="B331:D331"/>
    <mergeCell ref="E331:K331"/>
    <mergeCell ref="B332:E332"/>
    <mergeCell ref="F332:K332"/>
    <mergeCell ref="B325:F325"/>
    <mergeCell ref="B326:E326"/>
    <mergeCell ref="F326:K326"/>
    <mergeCell ref="B327:F327"/>
    <mergeCell ref="G327:K327"/>
    <mergeCell ref="B328:F328"/>
    <mergeCell ref="B337:D337"/>
    <mergeCell ref="E337:K337"/>
    <mergeCell ref="B338:E338"/>
    <mergeCell ref="F338:K338"/>
    <mergeCell ref="B339:F339"/>
    <mergeCell ref="G339:K339"/>
    <mergeCell ref="B333:F333"/>
    <mergeCell ref="G333:K333"/>
    <mergeCell ref="B334:F334"/>
    <mergeCell ref="C335:K335"/>
    <mergeCell ref="B336:C336"/>
    <mergeCell ref="D336:K336"/>
    <mergeCell ref="B344:F344"/>
    <mergeCell ref="B345:E345"/>
    <mergeCell ref="F345:K345"/>
    <mergeCell ref="B346:F346"/>
    <mergeCell ref="G346:K346"/>
    <mergeCell ref="B347:F347"/>
    <mergeCell ref="G347:K347"/>
    <mergeCell ref="B340:F340"/>
    <mergeCell ref="G340:K340"/>
    <mergeCell ref="B341:F341"/>
    <mergeCell ref="B342:E342"/>
    <mergeCell ref="F342:K342"/>
    <mergeCell ref="B343:F343"/>
    <mergeCell ref="G343:K343"/>
    <mergeCell ref="B352:F352"/>
    <mergeCell ref="G352:K352"/>
    <mergeCell ref="B353:F353"/>
    <mergeCell ref="C354:K354"/>
    <mergeCell ref="B355:C355"/>
    <mergeCell ref="D355:K355"/>
    <mergeCell ref="B348:F348"/>
    <mergeCell ref="G348:K348"/>
    <mergeCell ref="B349:F349"/>
    <mergeCell ref="G349:K349"/>
    <mergeCell ref="B350:F350"/>
    <mergeCell ref="B351:E351"/>
    <mergeCell ref="F351:K351"/>
    <mergeCell ref="B359:F359"/>
    <mergeCell ref="B360:E360"/>
    <mergeCell ref="F360:K360"/>
    <mergeCell ref="B361:F361"/>
    <mergeCell ref="G361:K361"/>
    <mergeCell ref="B362:F362"/>
    <mergeCell ref="G362:K362"/>
    <mergeCell ref="B356:D356"/>
    <mergeCell ref="E356:K356"/>
    <mergeCell ref="B357:E357"/>
    <mergeCell ref="F357:K357"/>
    <mergeCell ref="B358:F358"/>
    <mergeCell ref="G358:K358"/>
    <mergeCell ref="C367:K367"/>
    <mergeCell ref="B368:C368"/>
    <mergeCell ref="D368:K368"/>
    <mergeCell ref="B369:D369"/>
    <mergeCell ref="E369:K369"/>
    <mergeCell ref="B370:E370"/>
    <mergeCell ref="F370:K370"/>
    <mergeCell ref="B363:F363"/>
    <mergeCell ref="B364:E364"/>
    <mergeCell ref="F364:K364"/>
    <mergeCell ref="B365:F365"/>
    <mergeCell ref="G365:K365"/>
    <mergeCell ref="B366:F366"/>
    <mergeCell ref="B375:D375"/>
    <mergeCell ref="E375:K375"/>
    <mergeCell ref="B376:E376"/>
    <mergeCell ref="F376:K376"/>
    <mergeCell ref="B377:F377"/>
    <mergeCell ref="G377:K377"/>
    <mergeCell ref="B371:F371"/>
    <mergeCell ref="G371:K371"/>
    <mergeCell ref="B372:F372"/>
    <mergeCell ref="C373:K373"/>
    <mergeCell ref="B374:C374"/>
    <mergeCell ref="D374:K374"/>
    <mergeCell ref="B382:D382"/>
    <mergeCell ref="E382:K382"/>
    <mergeCell ref="B383:E383"/>
    <mergeCell ref="F383:K383"/>
    <mergeCell ref="B384:F384"/>
    <mergeCell ref="G384:K384"/>
    <mergeCell ref="B378:F378"/>
    <mergeCell ref="G378:K378"/>
    <mergeCell ref="B379:F379"/>
    <mergeCell ref="C380:K380"/>
    <mergeCell ref="B381:C381"/>
    <mergeCell ref="D381:K381"/>
    <mergeCell ref="B389:E389"/>
    <mergeCell ref="F389:K389"/>
    <mergeCell ref="B390:F390"/>
    <mergeCell ref="G390:K390"/>
    <mergeCell ref="B391:F391"/>
    <mergeCell ref="G391:K391"/>
    <mergeCell ref="B385:F385"/>
    <mergeCell ref="C386:K386"/>
    <mergeCell ref="B387:C387"/>
    <mergeCell ref="D387:K387"/>
    <mergeCell ref="B388:D388"/>
    <mergeCell ref="E388:K388"/>
    <mergeCell ref="B397:D397"/>
    <mergeCell ref="E397:K397"/>
    <mergeCell ref="B398:E398"/>
    <mergeCell ref="F398:K398"/>
    <mergeCell ref="B399:F399"/>
    <mergeCell ref="G399:K399"/>
    <mergeCell ref="B392:F392"/>
    <mergeCell ref="G392:K392"/>
    <mergeCell ref="B393:D393"/>
    <mergeCell ref="B394:K394"/>
    <mergeCell ref="C395:K395"/>
    <mergeCell ref="B396:C396"/>
    <mergeCell ref="D396:K396"/>
    <mergeCell ref="B404:F404"/>
    <mergeCell ref="G404:K404"/>
    <mergeCell ref="B405:F405"/>
    <mergeCell ref="G405:K405"/>
    <mergeCell ref="B406:F406"/>
    <mergeCell ref="G406:K406"/>
    <mergeCell ref="B400:F400"/>
    <mergeCell ref="G400:K400"/>
    <mergeCell ref="B401:F401"/>
    <mergeCell ref="B402:D402"/>
    <mergeCell ref="E402:K402"/>
    <mergeCell ref="B403:E403"/>
    <mergeCell ref="F403:K403"/>
    <mergeCell ref="B411:E411"/>
    <mergeCell ref="F411:K411"/>
    <mergeCell ref="B412:F412"/>
    <mergeCell ref="G412:K412"/>
    <mergeCell ref="B413:F413"/>
    <mergeCell ref="B414:D414"/>
    <mergeCell ref="E414:K414"/>
    <mergeCell ref="B407:F407"/>
    <mergeCell ref="B408:E408"/>
    <mergeCell ref="F408:K408"/>
    <mergeCell ref="B409:F409"/>
    <mergeCell ref="G409:K409"/>
    <mergeCell ref="B410:F410"/>
    <mergeCell ref="B418:F418"/>
    <mergeCell ref="B419:D419"/>
    <mergeCell ref="E419:K419"/>
    <mergeCell ref="B420:E420"/>
    <mergeCell ref="F420:K420"/>
    <mergeCell ref="B421:F421"/>
    <mergeCell ref="G421:K421"/>
    <mergeCell ref="B415:E415"/>
    <mergeCell ref="F415:K415"/>
    <mergeCell ref="B416:F416"/>
    <mergeCell ref="G416:K416"/>
    <mergeCell ref="B417:F417"/>
    <mergeCell ref="G417:K417"/>
    <mergeCell ref="B426:F426"/>
    <mergeCell ref="B427:D427"/>
    <mergeCell ref="E427:K427"/>
    <mergeCell ref="B428:E428"/>
    <mergeCell ref="F428:K428"/>
    <mergeCell ref="B429:F429"/>
    <mergeCell ref="G429:K429"/>
    <mergeCell ref="B422:F422"/>
    <mergeCell ref="B423:D423"/>
    <mergeCell ref="E423:K423"/>
    <mergeCell ref="B424:E424"/>
    <mergeCell ref="F424:K424"/>
    <mergeCell ref="B425:F425"/>
    <mergeCell ref="G425:K425"/>
  </mergeCells>
  <pageMargins left="0.3611111111111111" right="0.3611111111111111" top="0.3611111111111111" bottom="0.3611111111111111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30"/>
  <sheetViews>
    <sheetView topLeftCell="A4" zoomScale="130" zoomScaleNormal="130" workbookViewId="0">
      <selection activeCell="O183" sqref="O183"/>
    </sheetView>
  </sheetViews>
  <sheetFormatPr defaultRowHeight="14.4" x14ac:dyDescent="0.3"/>
  <cols>
    <col min="1" max="1" width="11.6640625" style="132" bestFit="1" customWidth="1"/>
    <col min="2" max="2" width="2.33203125" style="132" customWidth="1"/>
    <col min="3" max="6" width="1.33203125" style="132" customWidth="1"/>
    <col min="7" max="7" width="0.88671875" style="132" customWidth="1"/>
    <col min="8" max="8" width="15.44140625" style="132" customWidth="1"/>
    <col min="9" max="9" width="0.88671875" style="132" customWidth="1"/>
    <col min="10" max="10" width="12.5546875" style="132" customWidth="1"/>
    <col min="11" max="11" width="4.44140625" style="132" customWidth="1"/>
    <col min="12" max="12" width="12.44140625" style="139" bestFit="1" customWidth="1"/>
    <col min="13" max="14" width="11.44140625" style="139" bestFit="1" customWidth="1"/>
    <col min="15" max="16" width="12.33203125" style="139" bestFit="1" customWidth="1"/>
    <col min="17" max="256" width="9.109375" style="132"/>
    <col min="257" max="257" width="11.6640625" style="132" bestFit="1" customWidth="1"/>
    <col min="258" max="258" width="2.33203125" style="132" customWidth="1"/>
    <col min="259" max="262" width="1.33203125" style="132" customWidth="1"/>
    <col min="263" max="263" width="0.88671875" style="132" customWidth="1"/>
    <col min="264" max="264" width="15.44140625" style="132" customWidth="1"/>
    <col min="265" max="265" width="0.88671875" style="132" customWidth="1"/>
    <col min="266" max="266" width="12.5546875" style="132" customWidth="1"/>
    <col min="267" max="267" width="4.44140625" style="132" customWidth="1"/>
    <col min="268" max="268" width="12.44140625" style="132" bestFit="1" customWidth="1"/>
    <col min="269" max="270" width="11.44140625" style="132" bestFit="1" customWidth="1"/>
    <col min="271" max="272" width="12.33203125" style="132" bestFit="1" customWidth="1"/>
    <col min="273" max="512" width="9.109375" style="132"/>
    <col min="513" max="513" width="11.6640625" style="132" bestFit="1" customWidth="1"/>
    <col min="514" max="514" width="2.33203125" style="132" customWidth="1"/>
    <col min="515" max="518" width="1.33203125" style="132" customWidth="1"/>
    <col min="519" max="519" width="0.88671875" style="132" customWidth="1"/>
    <col min="520" max="520" width="15.44140625" style="132" customWidth="1"/>
    <col min="521" max="521" width="0.88671875" style="132" customWidth="1"/>
    <col min="522" max="522" width="12.5546875" style="132" customWidth="1"/>
    <col min="523" max="523" width="4.44140625" style="132" customWidth="1"/>
    <col min="524" max="524" width="12.44140625" style="132" bestFit="1" customWidth="1"/>
    <col min="525" max="526" width="11.44140625" style="132" bestFit="1" customWidth="1"/>
    <col min="527" max="528" width="12.33203125" style="132" bestFit="1" customWidth="1"/>
    <col min="529" max="768" width="9.109375" style="132"/>
    <col min="769" max="769" width="11.6640625" style="132" bestFit="1" customWidth="1"/>
    <col min="770" max="770" width="2.33203125" style="132" customWidth="1"/>
    <col min="771" max="774" width="1.33203125" style="132" customWidth="1"/>
    <col min="775" max="775" width="0.88671875" style="132" customWidth="1"/>
    <col min="776" max="776" width="15.44140625" style="132" customWidth="1"/>
    <col min="777" max="777" width="0.88671875" style="132" customWidth="1"/>
    <col min="778" max="778" width="12.5546875" style="132" customWidth="1"/>
    <col min="779" max="779" width="4.44140625" style="132" customWidth="1"/>
    <col min="780" max="780" width="12.44140625" style="132" bestFit="1" customWidth="1"/>
    <col min="781" max="782" width="11.44140625" style="132" bestFit="1" customWidth="1"/>
    <col min="783" max="784" width="12.33203125" style="132" bestFit="1" customWidth="1"/>
    <col min="785" max="1024" width="9.109375" style="132"/>
    <col min="1025" max="1025" width="11.6640625" style="132" bestFit="1" customWidth="1"/>
    <col min="1026" max="1026" width="2.33203125" style="132" customWidth="1"/>
    <col min="1027" max="1030" width="1.33203125" style="132" customWidth="1"/>
    <col min="1031" max="1031" width="0.88671875" style="132" customWidth="1"/>
    <col min="1032" max="1032" width="15.44140625" style="132" customWidth="1"/>
    <col min="1033" max="1033" width="0.88671875" style="132" customWidth="1"/>
    <col min="1034" max="1034" width="12.5546875" style="132" customWidth="1"/>
    <col min="1035" max="1035" width="4.44140625" style="132" customWidth="1"/>
    <col min="1036" max="1036" width="12.44140625" style="132" bestFit="1" customWidth="1"/>
    <col min="1037" max="1038" width="11.44140625" style="132" bestFit="1" customWidth="1"/>
    <col min="1039" max="1040" width="12.33203125" style="132" bestFit="1" customWidth="1"/>
    <col min="1041" max="1280" width="9.109375" style="132"/>
    <col min="1281" max="1281" width="11.6640625" style="132" bestFit="1" customWidth="1"/>
    <col min="1282" max="1282" width="2.33203125" style="132" customWidth="1"/>
    <col min="1283" max="1286" width="1.33203125" style="132" customWidth="1"/>
    <col min="1287" max="1287" width="0.88671875" style="132" customWidth="1"/>
    <col min="1288" max="1288" width="15.44140625" style="132" customWidth="1"/>
    <col min="1289" max="1289" width="0.88671875" style="132" customWidth="1"/>
    <col min="1290" max="1290" width="12.5546875" style="132" customWidth="1"/>
    <col min="1291" max="1291" width="4.44140625" style="132" customWidth="1"/>
    <col min="1292" max="1292" width="12.44140625" style="132" bestFit="1" customWidth="1"/>
    <col min="1293" max="1294" width="11.44140625" style="132" bestFit="1" customWidth="1"/>
    <col min="1295" max="1296" width="12.33203125" style="132" bestFit="1" customWidth="1"/>
    <col min="1297" max="1536" width="9.109375" style="132"/>
    <col min="1537" max="1537" width="11.6640625" style="132" bestFit="1" customWidth="1"/>
    <col min="1538" max="1538" width="2.33203125" style="132" customWidth="1"/>
    <col min="1539" max="1542" width="1.33203125" style="132" customWidth="1"/>
    <col min="1543" max="1543" width="0.88671875" style="132" customWidth="1"/>
    <col min="1544" max="1544" width="15.44140625" style="132" customWidth="1"/>
    <col min="1545" max="1545" width="0.88671875" style="132" customWidth="1"/>
    <col min="1546" max="1546" width="12.5546875" style="132" customWidth="1"/>
    <col min="1547" max="1547" width="4.44140625" style="132" customWidth="1"/>
    <col min="1548" max="1548" width="12.44140625" style="132" bestFit="1" customWidth="1"/>
    <col min="1549" max="1550" width="11.44140625" style="132" bestFit="1" customWidth="1"/>
    <col min="1551" max="1552" width="12.33203125" style="132" bestFit="1" customWidth="1"/>
    <col min="1553" max="1792" width="9.109375" style="132"/>
    <col min="1793" max="1793" width="11.6640625" style="132" bestFit="1" customWidth="1"/>
    <col min="1794" max="1794" width="2.33203125" style="132" customWidth="1"/>
    <col min="1795" max="1798" width="1.33203125" style="132" customWidth="1"/>
    <col min="1799" max="1799" width="0.88671875" style="132" customWidth="1"/>
    <col min="1800" max="1800" width="15.44140625" style="132" customWidth="1"/>
    <col min="1801" max="1801" width="0.88671875" style="132" customWidth="1"/>
    <col min="1802" max="1802" width="12.5546875" style="132" customWidth="1"/>
    <col min="1803" max="1803" width="4.44140625" style="132" customWidth="1"/>
    <col min="1804" max="1804" width="12.44140625" style="132" bestFit="1" customWidth="1"/>
    <col min="1805" max="1806" width="11.44140625" style="132" bestFit="1" customWidth="1"/>
    <col min="1807" max="1808" width="12.33203125" style="132" bestFit="1" customWidth="1"/>
    <col min="1809" max="2048" width="9.109375" style="132"/>
    <col min="2049" max="2049" width="11.6640625" style="132" bestFit="1" customWidth="1"/>
    <col min="2050" max="2050" width="2.33203125" style="132" customWidth="1"/>
    <col min="2051" max="2054" width="1.33203125" style="132" customWidth="1"/>
    <col min="2055" max="2055" width="0.88671875" style="132" customWidth="1"/>
    <col min="2056" max="2056" width="15.44140625" style="132" customWidth="1"/>
    <col min="2057" max="2057" width="0.88671875" style="132" customWidth="1"/>
    <col min="2058" max="2058" width="12.5546875" style="132" customWidth="1"/>
    <col min="2059" max="2059" width="4.44140625" style="132" customWidth="1"/>
    <col min="2060" max="2060" width="12.44140625" style="132" bestFit="1" customWidth="1"/>
    <col min="2061" max="2062" width="11.44140625" style="132" bestFit="1" customWidth="1"/>
    <col min="2063" max="2064" width="12.33203125" style="132" bestFit="1" customWidth="1"/>
    <col min="2065" max="2304" width="9.109375" style="132"/>
    <col min="2305" max="2305" width="11.6640625" style="132" bestFit="1" customWidth="1"/>
    <col min="2306" max="2306" width="2.33203125" style="132" customWidth="1"/>
    <col min="2307" max="2310" width="1.33203125" style="132" customWidth="1"/>
    <col min="2311" max="2311" width="0.88671875" style="132" customWidth="1"/>
    <col min="2312" max="2312" width="15.44140625" style="132" customWidth="1"/>
    <col min="2313" max="2313" width="0.88671875" style="132" customWidth="1"/>
    <col min="2314" max="2314" width="12.5546875" style="132" customWidth="1"/>
    <col min="2315" max="2315" width="4.44140625" style="132" customWidth="1"/>
    <col min="2316" max="2316" width="12.44140625" style="132" bestFit="1" customWidth="1"/>
    <col min="2317" max="2318" width="11.44140625" style="132" bestFit="1" customWidth="1"/>
    <col min="2319" max="2320" width="12.33203125" style="132" bestFit="1" customWidth="1"/>
    <col min="2321" max="2560" width="9.109375" style="132"/>
    <col min="2561" max="2561" width="11.6640625" style="132" bestFit="1" customWidth="1"/>
    <col min="2562" max="2562" width="2.33203125" style="132" customWidth="1"/>
    <col min="2563" max="2566" width="1.33203125" style="132" customWidth="1"/>
    <col min="2567" max="2567" width="0.88671875" style="132" customWidth="1"/>
    <col min="2568" max="2568" width="15.44140625" style="132" customWidth="1"/>
    <col min="2569" max="2569" width="0.88671875" style="132" customWidth="1"/>
    <col min="2570" max="2570" width="12.5546875" style="132" customWidth="1"/>
    <col min="2571" max="2571" width="4.44140625" style="132" customWidth="1"/>
    <col min="2572" max="2572" width="12.44140625" style="132" bestFit="1" customWidth="1"/>
    <col min="2573" max="2574" width="11.44140625" style="132" bestFit="1" customWidth="1"/>
    <col min="2575" max="2576" width="12.33203125" style="132" bestFit="1" customWidth="1"/>
    <col min="2577" max="2816" width="9.109375" style="132"/>
    <col min="2817" max="2817" width="11.6640625" style="132" bestFit="1" customWidth="1"/>
    <col min="2818" max="2818" width="2.33203125" style="132" customWidth="1"/>
    <col min="2819" max="2822" width="1.33203125" style="132" customWidth="1"/>
    <col min="2823" max="2823" width="0.88671875" style="132" customWidth="1"/>
    <col min="2824" max="2824" width="15.44140625" style="132" customWidth="1"/>
    <col min="2825" max="2825" width="0.88671875" style="132" customWidth="1"/>
    <col min="2826" max="2826" width="12.5546875" style="132" customWidth="1"/>
    <col min="2827" max="2827" width="4.44140625" style="132" customWidth="1"/>
    <col min="2828" max="2828" width="12.44140625" style="132" bestFit="1" customWidth="1"/>
    <col min="2829" max="2830" width="11.44140625" style="132" bestFit="1" customWidth="1"/>
    <col min="2831" max="2832" width="12.33203125" style="132" bestFit="1" customWidth="1"/>
    <col min="2833" max="3072" width="9.109375" style="132"/>
    <col min="3073" max="3073" width="11.6640625" style="132" bestFit="1" customWidth="1"/>
    <col min="3074" max="3074" width="2.33203125" style="132" customWidth="1"/>
    <col min="3075" max="3078" width="1.33203125" style="132" customWidth="1"/>
    <col min="3079" max="3079" width="0.88671875" style="132" customWidth="1"/>
    <col min="3080" max="3080" width="15.44140625" style="132" customWidth="1"/>
    <col min="3081" max="3081" width="0.88671875" style="132" customWidth="1"/>
    <col min="3082" max="3082" width="12.5546875" style="132" customWidth="1"/>
    <col min="3083" max="3083" width="4.44140625" style="132" customWidth="1"/>
    <col min="3084" max="3084" width="12.44140625" style="132" bestFit="1" customWidth="1"/>
    <col min="3085" max="3086" width="11.44140625" style="132" bestFit="1" customWidth="1"/>
    <col min="3087" max="3088" width="12.33203125" style="132" bestFit="1" customWidth="1"/>
    <col min="3089" max="3328" width="9.109375" style="132"/>
    <col min="3329" max="3329" width="11.6640625" style="132" bestFit="1" customWidth="1"/>
    <col min="3330" max="3330" width="2.33203125" style="132" customWidth="1"/>
    <col min="3331" max="3334" width="1.33203125" style="132" customWidth="1"/>
    <col min="3335" max="3335" width="0.88671875" style="132" customWidth="1"/>
    <col min="3336" max="3336" width="15.44140625" style="132" customWidth="1"/>
    <col min="3337" max="3337" width="0.88671875" style="132" customWidth="1"/>
    <col min="3338" max="3338" width="12.5546875" style="132" customWidth="1"/>
    <col min="3339" max="3339" width="4.44140625" style="132" customWidth="1"/>
    <col min="3340" max="3340" width="12.44140625" style="132" bestFit="1" customWidth="1"/>
    <col min="3341" max="3342" width="11.44140625" style="132" bestFit="1" customWidth="1"/>
    <col min="3343" max="3344" width="12.33203125" style="132" bestFit="1" customWidth="1"/>
    <col min="3345" max="3584" width="9.109375" style="132"/>
    <col min="3585" max="3585" width="11.6640625" style="132" bestFit="1" customWidth="1"/>
    <col min="3586" max="3586" width="2.33203125" style="132" customWidth="1"/>
    <col min="3587" max="3590" width="1.33203125" style="132" customWidth="1"/>
    <col min="3591" max="3591" width="0.88671875" style="132" customWidth="1"/>
    <col min="3592" max="3592" width="15.44140625" style="132" customWidth="1"/>
    <col min="3593" max="3593" width="0.88671875" style="132" customWidth="1"/>
    <col min="3594" max="3594" width="12.5546875" style="132" customWidth="1"/>
    <col min="3595" max="3595" width="4.44140625" style="132" customWidth="1"/>
    <col min="3596" max="3596" width="12.44140625" style="132" bestFit="1" customWidth="1"/>
    <col min="3597" max="3598" width="11.44140625" style="132" bestFit="1" customWidth="1"/>
    <col min="3599" max="3600" width="12.33203125" style="132" bestFit="1" customWidth="1"/>
    <col min="3601" max="3840" width="9.109375" style="132"/>
    <col min="3841" max="3841" width="11.6640625" style="132" bestFit="1" customWidth="1"/>
    <col min="3842" max="3842" width="2.33203125" style="132" customWidth="1"/>
    <col min="3843" max="3846" width="1.33203125" style="132" customWidth="1"/>
    <col min="3847" max="3847" width="0.88671875" style="132" customWidth="1"/>
    <col min="3848" max="3848" width="15.44140625" style="132" customWidth="1"/>
    <col min="3849" max="3849" width="0.88671875" style="132" customWidth="1"/>
    <col min="3850" max="3850" width="12.5546875" style="132" customWidth="1"/>
    <col min="3851" max="3851" width="4.44140625" style="132" customWidth="1"/>
    <col min="3852" max="3852" width="12.44140625" style="132" bestFit="1" customWidth="1"/>
    <col min="3853" max="3854" width="11.44140625" style="132" bestFit="1" customWidth="1"/>
    <col min="3855" max="3856" width="12.33203125" style="132" bestFit="1" customWidth="1"/>
    <col min="3857" max="4096" width="9.109375" style="132"/>
    <col min="4097" max="4097" width="11.6640625" style="132" bestFit="1" customWidth="1"/>
    <col min="4098" max="4098" width="2.33203125" style="132" customWidth="1"/>
    <col min="4099" max="4102" width="1.33203125" style="132" customWidth="1"/>
    <col min="4103" max="4103" width="0.88671875" style="132" customWidth="1"/>
    <col min="4104" max="4104" width="15.44140625" style="132" customWidth="1"/>
    <col min="4105" max="4105" width="0.88671875" style="132" customWidth="1"/>
    <col min="4106" max="4106" width="12.5546875" style="132" customWidth="1"/>
    <col min="4107" max="4107" width="4.44140625" style="132" customWidth="1"/>
    <col min="4108" max="4108" width="12.44140625" style="132" bestFit="1" customWidth="1"/>
    <col min="4109" max="4110" width="11.44140625" style="132" bestFit="1" customWidth="1"/>
    <col min="4111" max="4112" width="12.33203125" style="132" bestFit="1" customWidth="1"/>
    <col min="4113" max="4352" width="9.109375" style="132"/>
    <col min="4353" max="4353" width="11.6640625" style="132" bestFit="1" customWidth="1"/>
    <col min="4354" max="4354" width="2.33203125" style="132" customWidth="1"/>
    <col min="4355" max="4358" width="1.33203125" style="132" customWidth="1"/>
    <col min="4359" max="4359" width="0.88671875" style="132" customWidth="1"/>
    <col min="4360" max="4360" width="15.44140625" style="132" customWidth="1"/>
    <col min="4361" max="4361" width="0.88671875" style="132" customWidth="1"/>
    <col min="4362" max="4362" width="12.5546875" style="132" customWidth="1"/>
    <col min="4363" max="4363" width="4.44140625" style="132" customWidth="1"/>
    <col min="4364" max="4364" width="12.44140625" style="132" bestFit="1" customWidth="1"/>
    <col min="4365" max="4366" width="11.44140625" style="132" bestFit="1" customWidth="1"/>
    <col min="4367" max="4368" width="12.33203125" style="132" bestFit="1" customWidth="1"/>
    <col min="4369" max="4608" width="9.109375" style="132"/>
    <col min="4609" max="4609" width="11.6640625" style="132" bestFit="1" customWidth="1"/>
    <col min="4610" max="4610" width="2.33203125" style="132" customWidth="1"/>
    <col min="4611" max="4614" width="1.33203125" style="132" customWidth="1"/>
    <col min="4615" max="4615" width="0.88671875" style="132" customWidth="1"/>
    <col min="4616" max="4616" width="15.44140625" style="132" customWidth="1"/>
    <col min="4617" max="4617" width="0.88671875" style="132" customWidth="1"/>
    <col min="4618" max="4618" width="12.5546875" style="132" customWidth="1"/>
    <col min="4619" max="4619" width="4.44140625" style="132" customWidth="1"/>
    <col min="4620" max="4620" width="12.44140625" style="132" bestFit="1" customWidth="1"/>
    <col min="4621" max="4622" width="11.44140625" style="132" bestFit="1" customWidth="1"/>
    <col min="4623" max="4624" width="12.33203125" style="132" bestFit="1" customWidth="1"/>
    <col min="4625" max="4864" width="9.109375" style="132"/>
    <col min="4865" max="4865" width="11.6640625" style="132" bestFit="1" customWidth="1"/>
    <col min="4866" max="4866" width="2.33203125" style="132" customWidth="1"/>
    <col min="4867" max="4870" width="1.33203125" style="132" customWidth="1"/>
    <col min="4871" max="4871" width="0.88671875" style="132" customWidth="1"/>
    <col min="4872" max="4872" width="15.44140625" style="132" customWidth="1"/>
    <col min="4873" max="4873" width="0.88671875" style="132" customWidth="1"/>
    <col min="4874" max="4874" width="12.5546875" style="132" customWidth="1"/>
    <col min="4875" max="4875" width="4.44140625" style="132" customWidth="1"/>
    <col min="4876" max="4876" width="12.44140625" style="132" bestFit="1" customWidth="1"/>
    <col min="4877" max="4878" width="11.44140625" style="132" bestFit="1" customWidth="1"/>
    <col min="4879" max="4880" width="12.33203125" style="132" bestFit="1" customWidth="1"/>
    <col min="4881" max="5120" width="9.109375" style="132"/>
    <col min="5121" max="5121" width="11.6640625" style="132" bestFit="1" customWidth="1"/>
    <col min="5122" max="5122" width="2.33203125" style="132" customWidth="1"/>
    <col min="5123" max="5126" width="1.33203125" style="132" customWidth="1"/>
    <col min="5127" max="5127" width="0.88671875" style="132" customWidth="1"/>
    <col min="5128" max="5128" width="15.44140625" style="132" customWidth="1"/>
    <col min="5129" max="5129" width="0.88671875" style="132" customWidth="1"/>
    <col min="5130" max="5130" width="12.5546875" style="132" customWidth="1"/>
    <col min="5131" max="5131" width="4.44140625" style="132" customWidth="1"/>
    <col min="5132" max="5132" width="12.44140625" style="132" bestFit="1" customWidth="1"/>
    <col min="5133" max="5134" width="11.44140625" style="132" bestFit="1" customWidth="1"/>
    <col min="5135" max="5136" width="12.33203125" style="132" bestFit="1" customWidth="1"/>
    <col min="5137" max="5376" width="9.109375" style="132"/>
    <col min="5377" max="5377" width="11.6640625" style="132" bestFit="1" customWidth="1"/>
    <col min="5378" max="5378" width="2.33203125" style="132" customWidth="1"/>
    <col min="5379" max="5382" width="1.33203125" style="132" customWidth="1"/>
    <col min="5383" max="5383" width="0.88671875" style="132" customWidth="1"/>
    <col min="5384" max="5384" width="15.44140625" style="132" customWidth="1"/>
    <col min="5385" max="5385" width="0.88671875" style="132" customWidth="1"/>
    <col min="5386" max="5386" width="12.5546875" style="132" customWidth="1"/>
    <col min="5387" max="5387" width="4.44140625" style="132" customWidth="1"/>
    <col min="5388" max="5388" width="12.44140625" style="132" bestFit="1" customWidth="1"/>
    <col min="5389" max="5390" width="11.44140625" style="132" bestFit="1" customWidth="1"/>
    <col min="5391" max="5392" width="12.33203125" style="132" bestFit="1" customWidth="1"/>
    <col min="5393" max="5632" width="9.109375" style="132"/>
    <col min="5633" max="5633" width="11.6640625" style="132" bestFit="1" customWidth="1"/>
    <col min="5634" max="5634" width="2.33203125" style="132" customWidth="1"/>
    <col min="5635" max="5638" width="1.33203125" style="132" customWidth="1"/>
    <col min="5639" max="5639" width="0.88671875" style="132" customWidth="1"/>
    <col min="5640" max="5640" width="15.44140625" style="132" customWidth="1"/>
    <col min="5641" max="5641" width="0.88671875" style="132" customWidth="1"/>
    <col min="5642" max="5642" width="12.5546875" style="132" customWidth="1"/>
    <col min="5643" max="5643" width="4.44140625" style="132" customWidth="1"/>
    <col min="5644" max="5644" width="12.44140625" style="132" bestFit="1" customWidth="1"/>
    <col min="5645" max="5646" width="11.44140625" style="132" bestFit="1" customWidth="1"/>
    <col min="5647" max="5648" width="12.33203125" style="132" bestFit="1" customWidth="1"/>
    <col min="5649" max="5888" width="9.109375" style="132"/>
    <col min="5889" max="5889" width="11.6640625" style="132" bestFit="1" customWidth="1"/>
    <col min="5890" max="5890" width="2.33203125" style="132" customWidth="1"/>
    <col min="5891" max="5894" width="1.33203125" style="132" customWidth="1"/>
    <col min="5895" max="5895" width="0.88671875" style="132" customWidth="1"/>
    <col min="5896" max="5896" width="15.44140625" style="132" customWidth="1"/>
    <col min="5897" max="5897" width="0.88671875" style="132" customWidth="1"/>
    <col min="5898" max="5898" width="12.5546875" style="132" customWidth="1"/>
    <col min="5899" max="5899" width="4.44140625" style="132" customWidth="1"/>
    <col min="5900" max="5900" width="12.44140625" style="132" bestFit="1" customWidth="1"/>
    <col min="5901" max="5902" width="11.44140625" style="132" bestFit="1" customWidth="1"/>
    <col min="5903" max="5904" width="12.33203125" style="132" bestFit="1" customWidth="1"/>
    <col min="5905" max="6144" width="9.109375" style="132"/>
    <col min="6145" max="6145" width="11.6640625" style="132" bestFit="1" customWidth="1"/>
    <col min="6146" max="6146" width="2.33203125" style="132" customWidth="1"/>
    <col min="6147" max="6150" width="1.33203125" style="132" customWidth="1"/>
    <col min="6151" max="6151" width="0.88671875" style="132" customWidth="1"/>
    <col min="6152" max="6152" width="15.44140625" style="132" customWidth="1"/>
    <col min="6153" max="6153" width="0.88671875" style="132" customWidth="1"/>
    <col min="6154" max="6154" width="12.5546875" style="132" customWidth="1"/>
    <col min="6155" max="6155" width="4.44140625" style="132" customWidth="1"/>
    <col min="6156" max="6156" width="12.44140625" style="132" bestFit="1" customWidth="1"/>
    <col min="6157" max="6158" width="11.44140625" style="132" bestFit="1" customWidth="1"/>
    <col min="6159" max="6160" width="12.33203125" style="132" bestFit="1" customWidth="1"/>
    <col min="6161" max="6400" width="9.109375" style="132"/>
    <col min="6401" max="6401" width="11.6640625" style="132" bestFit="1" customWidth="1"/>
    <col min="6402" max="6402" width="2.33203125" style="132" customWidth="1"/>
    <col min="6403" max="6406" width="1.33203125" style="132" customWidth="1"/>
    <col min="6407" max="6407" width="0.88671875" style="132" customWidth="1"/>
    <col min="6408" max="6408" width="15.44140625" style="132" customWidth="1"/>
    <col min="6409" max="6409" width="0.88671875" style="132" customWidth="1"/>
    <col min="6410" max="6410" width="12.5546875" style="132" customWidth="1"/>
    <col min="6411" max="6411" width="4.44140625" style="132" customWidth="1"/>
    <col min="6412" max="6412" width="12.44140625" style="132" bestFit="1" customWidth="1"/>
    <col min="6413" max="6414" width="11.44140625" style="132" bestFit="1" customWidth="1"/>
    <col min="6415" max="6416" width="12.33203125" style="132" bestFit="1" customWidth="1"/>
    <col min="6417" max="6656" width="9.109375" style="132"/>
    <col min="6657" max="6657" width="11.6640625" style="132" bestFit="1" customWidth="1"/>
    <col min="6658" max="6658" width="2.33203125" style="132" customWidth="1"/>
    <col min="6659" max="6662" width="1.33203125" style="132" customWidth="1"/>
    <col min="6663" max="6663" width="0.88671875" style="132" customWidth="1"/>
    <col min="6664" max="6664" width="15.44140625" style="132" customWidth="1"/>
    <col min="6665" max="6665" width="0.88671875" style="132" customWidth="1"/>
    <col min="6666" max="6666" width="12.5546875" style="132" customWidth="1"/>
    <col min="6667" max="6667" width="4.44140625" style="132" customWidth="1"/>
    <col min="6668" max="6668" width="12.44140625" style="132" bestFit="1" customWidth="1"/>
    <col min="6669" max="6670" width="11.44140625" style="132" bestFit="1" customWidth="1"/>
    <col min="6671" max="6672" width="12.33203125" style="132" bestFit="1" customWidth="1"/>
    <col min="6673" max="6912" width="9.109375" style="132"/>
    <col min="6913" max="6913" width="11.6640625" style="132" bestFit="1" customWidth="1"/>
    <col min="6914" max="6914" width="2.33203125" style="132" customWidth="1"/>
    <col min="6915" max="6918" width="1.33203125" style="132" customWidth="1"/>
    <col min="6919" max="6919" width="0.88671875" style="132" customWidth="1"/>
    <col min="6920" max="6920" width="15.44140625" style="132" customWidth="1"/>
    <col min="6921" max="6921" width="0.88671875" style="132" customWidth="1"/>
    <col min="6922" max="6922" width="12.5546875" style="132" customWidth="1"/>
    <col min="6923" max="6923" width="4.44140625" style="132" customWidth="1"/>
    <col min="6924" max="6924" width="12.44140625" style="132" bestFit="1" customWidth="1"/>
    <col min="6925" max="6926" width="11.44140625" style="132" bestFit="1" customWidth="1"/>
    <col min="6927" max="6928" width="12.33203125" style="132" bestFit="1" customWidth="1"/>
    <col min="6929" max="7168" width="9.109375" style="132"/>
    <col min="7169" max="7169" width="11.6640625" style="132" bestFit="1" customWidth="1"/>
    <col min="7170" max="7170" width="2.33203125" style="132" customWidth="1"/>
    <col min="7171" max="7174" width="1.33203125" style="132" customWidth="1"/>
    <col min="7175" max="7175" width="0.88671875" style="132" customWidth="1"/>
    <col min="7176" max="7176" width="15.44140625" style="132" customWidth="1"/>
    <col min="7177" max="7177" width="0.88671875" style="132" customWidth="1"/>
    <col min="7178" max="7178" width="12.5546875" style="132" customWidth="1"/>
    <col min="7179" max="7179" width="4.44140625" style="132" customWidth="1"/>
    <col min="7180" max="7180" width="12.44140625" style="132" bestFit="1" customWidth="1"/>
    <col min="7181" max="7182" width="11.44140625" style="132" bestFit="1" customWidth="1"/>
    <col min="7183" max="7184" width="12.33203125" style="132" bestFit="1" customWidth="1"/>
    <col min="7185" max="7424" width="9.109375" style="132"/>
    <col min="7425" max="7425" width="11.6640625" style="132" bestFit="1" customWidth="1"/>
    <col min="7426" max="7426" width="2.33203125" style="132" customWidth="1"/>
    <col min="7427" max="7430" width="1.33203125" style="132" customWidth="1"/>
    <col min="7431" max="7431" width="0.88671875" style="132" customWidth="1"/>
    <col min="7432" max="7432" width="15.44140625" style="132" customWidth="1"/>
    <col min="7433" max="7433" width="0.88671875" style="132" customWidth="1"/>
    <col min="7434" max="7434" width="12.5546875" style="132" customWidth="1"/>
    <col min="7435" max="7435" width="4.44140625" style="132" customWidth="1"/>
    <col min="7436" max="7436" width="12.44140625" style="132" bestFit="1" customWidth="1"/>
    <col min="7437" max="7438" width="11.44140625" style="132" bestFit="1" customWidth="1"/>
    <col min="7439" max="7440" width="12.33203125" style="132" bestFit="1" customWidth="1"/>
    <col min="7441" max="7680" width="9.109375" style="132"/>
    <col min="7681" max="7681" width="11.6640625" style="132" bestFit="1" customWidth="1"/>
    <col min="7682" max="7682" width="2.33203125" style="132" customWidth="1"/>
    <col min="7683" max="7686" width="1.33203125" style="132" customWidth="1"/>
    <col min="7687" max="7687" width="0.88671875" style="132" customWidth="1"/>
    <col min="7688" max="7688" width="15.44140625" style="132" customWidth="1"/>
    <col min="7689" max="7689" width="0.88671875" style="132" customWidth="1"/>
    <col min="7690" max="7690" width="12.5546875" style="132" customWidth="1"/>
    <col min="7691" max="7691" width="4.44140625" style="132" customWidth="1"/>
    <col min="7692" max="7692" width="12.44140625" style="132" bestFit="1" customWidth="1"/>
    <col min="7693" max="7694" width="11.44140625" style="132" bestFit="1" customWidth="1"/>
    <col min="7695" max="7696" width="12.33203125" style="132" bestFit="1" customWidth="1"/>
    <col min="7697" max="7936" width="9.109375" style="132"/>
    <col min="7937" max="7937" width="11.6640625" style="132" bestFit="1" customWidth="1"/>
    <col min="7938" max="7938" width="2.33203125" style="132" customWidth="1"/>
    <col min="7939" max="7942" width="1.33203125" style="132" customWidth="1"/>
    <col min="7943" max="7943" width="0.88671875" style="132" customWidth="1"/>
    <col min="7944" max="7944" width="15.44140625" style="132" customWidth="1"/>
    <col min="7945" max="7945" width="0.88671875" style="132" customWidth="1"/>
    <col min="7946" max="7946" width="12.5546875" style="132" customWidth="1"/>
    <col min="7947" max="7947" width="4.44140625" style="132" customWidth="1"/>
    <col min="7948" max="7948" width="12.44140625" style="132" bestFit="1" customWidth="1"/>
    <col min="7949" max="7950" width="11.44140625" style="132" bestFit="1" customWidth="1"/>
    <col min="7951" max="7952" width="12.33203125" style="132" bestFit="1" customWidth="1"/>
    <col min="7953" max="8192" width="9.109375" style="132"/>
    <col min="8193" max="8193" width="11.6640625" style="132" bestFit="1" customWidth="1"/>
    <col min="8194" max="8194" width="2.33203125" style="132" customWidth="1"/>
    <col min="8195" max="8198" width="1.33203125" style="132" customWidth="1"/>
    <col min="8199" max="8199" width="0.88671875" style="132" customWidth="1"/>
    <col min="8200" max="8200" width="15.44140625" style="132" customWidth="1"/>
    <col min="8201" max="8201" width="0.88671875" style="132" customWidth="1"/>
    <col min="8202" max="8202" width="12.5546875" style="132" customWidth="1"/>
    <col min="8203" max="8203" width="4.44140625" style="132" customWidth="1"/>
    <col min="8204" max="8204" width="12.44140625" style="132" bestFit="1" customWidth="1"/>
    <col min="8205" max="8206" width="11.44140625" style="132" bestFit="1" customWidth="1"/>
    <col min="8207" max="8208" width="12.33203125" style="132" bestFit="1" customWidth="1"/>
    <col min="8209" max="8448" width="9.109375" style="132"/>
    <col min="8449" max="8449" width="11.6640625" style="132" bestFit="1" customWidth="1"/>
    <col min="8450" max="8450" width="2.33203125" style="132" customWidth="1"/>
    <col min="8451" max="8454" width="1.33203125" style="132" customWidth="1"/>
    <col min="8455" max="8455" width="0.88671875" style="132" customWidth="1"/>
    <col min="8456" max="8456" width="15.44140625" style="132" customWidth="1"/>
    <col min="8457" max="8457" width="0.88671875" style="132" customWidth="1"/>
    <col min="8458" max="8458" width="12.5546875" style="132" customWidth="1"/>
    <col min="8459" max="8459" width="4.44140625" style="132" customWidth="1"/>
    <col min="8460" max="8460" width="12.44140625" style="132" bestFit="1" customWidth="1"/>
    <col min="8461" max="8462" width="11.44140625" style="132" bestFit="1" customWidth="1"/>
    <col min="8463" max="8464" width="12.33203125" style="132" bestFit="1" customWidth="1"/>
    <col min="8465" max="8704" width="9.109375" style="132"/>
    <col min="8705" max="8705" width="11.6640625" style="132" bestFit="1" customWidth="1"/>
    <col min="8706" max="8706" width="2.33203125" style="132" customWidth="1"/>
    <col min="8707" max="8710" width="1.33203125" style="132" customWidth="1"/>
    <col min="8711" max="8711" width="0.88671875" style="132" customWidth="1"/>
    <col min="8712" max="8712" width="15.44140625" style="132" customWidth="1"/>
    <col min="8713" max="8713" width="0.88671875" style="132" customWidth="1"/>
    <col min="8714" max="8714" width="12.5546875" style="132" customWidth="1"/>
    <col min="8715" max="8715" width="4.44140625" style="132" customWidth="1"/>
    <col min="8716" max="8716" width="12.44140625" style="132" bestFit="1" customWidth="1"/>
    <col min="8717" max="8718" width="11.44140625" style="132" bestFit="1" customWidth="1"/>
    <col min="8719" max="8720" width="12.33203125" style="132" bestFit="1" customWidth="1"/>
    <col min="8721" max="8960" width="9.109375" style="132"/>
    <col min="8961" max="8961" width="11.6640625" style="132" bestFit="1" customWidth="1"/>
    <col min="8962" max="8962" width="2.33203125" style="132" customWidth="1"/>
    <col min="8963" max="8966" width="1.33203125" style="132" customWidth="1"/>
    <col min="8967" max="8967" width="0.88671875" style="132" customWidth="1"/>
    <col min="8968" max="8968" width="15.44140625" style="132" customWidth="1"/>
    <col min="8969" max="8969" width="0.88671875" style="132" customWidth="1"/>
    <col min="8970" max="8970" width="12.5546875" style="132" customWidth="1"/>
    <col min="8971" max="8971" width="4.44140625" style="132" customWidth="1"/>
    <col min="8972" max="8972" width="12.44140625" style="132" bestFit="1" customWidth="1"/>
    <col min="8973" max="8974" width="11.44140625" style="132" bestFit="1" customWidth="1"/>
    <col min="8975" max="8976" width="12.33203125" style="132" bestFit="1" customWidth="1"/>
    <col min="8977" max="9216" width="9.109375" style="132"/>
    <col min="9217" max="9217" width="11.6640625" style="132" bestFit="1" customWidth="1"/>
    <col min="9218" max="9218" width="2.33203125" style="132" customWidth="1"/>
    <col min="9219" max="9222" width="1.33203125" style="132" customWidth="1"/>
    <col min="9223" max="9223" width="0.88671875" style="132" customWidth="1"/>
    <col min="9224" max="9224" width="15.44140625" style="132" customWidth="1"/>
    <col min="9225" max="9225" width="0.88671875" style="132" customWidth="1"/>
    <col min="9226" max="9226" width="12.5546875" style="132" customWidth="1"/>
    <col min="9227" max="9227" width="4.44140625" style="132" customWidth="1"/>
    <col min="9228" max="9228" width="12.44140625" style="132" bestFit="1" customWidth="1"/>
    <col min="9229" max="9230" width="11.44140625" style="132" bestFit="1" customWidth="1"/>
    <col min="9231" max="9232" width="12.33203125" style="132" bestFit="1" customWidth="1"/>
    <col min="9233" max="9472" width="9.109375" style="132"/>
    <col min="9473" max="9473" width="11.6640625" style="132" bestFit="1" customWidth="1"/>
    <col min="9474" max="9474" width="2.33203125" style="132" customWidth="1"/>
    <col min="9475" max="9478" width="1.33203125" style="132" customWidth="1"/>
    <col min="9479" max="9479" width="0.88671875" style="132" customWidth="1"/>
    <col min="9480" max="9480" width="15.44140625" style="132" customWidth="1"/>
    <col min="9481" max="9481" width="0.88671875" style="132" customWidth="1"/>
    <col min="9482" max="9482" width="12.5546875" style="132" customWidth="1"/>
    <col min="9483" max="9483" width="4.44140625" style="132" customWidth="1"/>
    <col min="9484" max="9484" width="12.44140625" style="132" bestFit="1" customWidth="1"/>
    <col min="9485" max="9486" width="11.44140625" style="132" bestFit="1" customWidth="1"/>
    <col min="9487" max="9488" width="12.33203125" style="132" bestFit="1" customWidth="1"/>
    <col min="9489" max="9728" width="9.109375" style="132"/>
    <col min="9729" max="9729" width="11.6640625" style="132" bestFit="1" customWidth="1"/>
    <col min="9730" max="9730" width="2.33203125" style="132" customWidth="1"/>
    <col min="9731" max="9734" width="1.33203125" style="132" customWidth="1"/>
    <col min="9735" max="9735" width="0.88671875" style="132" customWidth="1"/>
    <col min="9736" max="9736" width="15.44140625" style="132" customWidth="1"/>
    <col min="9737" max="9737" width="0.88671875" style="132" customWidth="1"/>
    <col min="9738" max="9738" width="12.5546875" style="132" customWidth="1"/>
    <col min="9739" max="9739" width="4.44140625" style="132" customWidth="1"/>
    <col min="9740" max="9740" width="12.44140625" style="132" bestFit="1" customWidth="1"/>
    <col min="9741" max="9742" width="11.44140625" style="132" bestFit="1" customWidth="1"/>
    <col min="9743" max="9744" width="12.33203125" style="132" bestFit="1" customWidth="1"/>
    <col min="9745" max="9984" width="9.109375" style="132"/>
    <col min="9985" max="9985" width="11.6640625" style="132" bestFit="1" customWidth="1"/>
    <col min="9986" max="9986" width="2.33203125" style="132" customWidth="1"/>
    <col min="9987" max="9990" width="1.33203125" style="132" customWidth="1"/>
    <col min="9991" max="9991" width="0.88671875" style="132" customWidth="1"/>
    <col min="9992" max="9992" width="15.44140625" style="132" customWidth="1"/>
    <col min="9993" max="9993" width="0.88671875" style="132" customWidth="1"/>
    <col min="9994" max="9994" width="12.5546875" style="132" customWidth="1"/>
    <col min="9995" max="9995" width="4.44140625" style="132" customWidth="1"/>
    <col min="9996" max="9996" width="12.44140625" style="132" bestFit="1" customWidth="1"/>
    <col min="9997" max="9998" width="11.44140625" style="132" bestFit="1" customWidth="1"/>
    <col min="9999" max="10000" width="12.33203125" style="132" bestFit="1" customWidth="1"/>
    <col min="10001" max="10240" width="9.109375" style="132"/>
    <col min="10241" max="10241" width="11.6640625" style="132" bestFit="1" customWidth="1"/>
    <col min="10242" max="10242" width="2.33203125" style="132" customWidth="1"/>
    <col min="10243" max="10246" width="1.33203125" style="132" customWidth="1"/>
    <col min="10247" max="10247" width="0.88671875" style="132" customWidth="1"/>
    <col min="10248" max="10248" width="15.44140625" style="132" customWidth="1"/>
    <col min="10249" max="10249" width="0.88671875" style="132" customWidth="1"/>
    <col min="10250" max="10250" width="12.5546875" style="132" customWidth="1"/>
    <col min="10251" max="10251" width="4.44140625" style="132" customWidth="1"/>
    <col min="10252" max="10252" width="12.44140625" style="132" bestFit="1" customWidth="1"/>
    <col min="10253" max="10254" width="11.44140625" style="132" bestFit="1" customWidth="1"/>
    <col min="10255" max="10256" width="12.33203125" style="132" bestFit="1" customWidth="1"/>
    <col min="10257" max="10496" width="9.109375" style="132"/>
    <col min="10497" max="10497" width="11.6640625" style="132" bestFit="1" customWidth="1"/>
    <col min="10498" max="10498" width="2.33203125" style="132" customWidth="1"/>
    <col min="10499" max="10502" width="1.33203125" style="132" customWidth="1"/>
    <col min="10503" max="10503" width="0.88671875" style="132" customWidth="1"/>
    <col min="10504" max="10504" width="15.44140625" style="132" customWidth="1"/>
    <col min="10505" max="10505" width="0.88671875" style="132" customWidth="1"/>
    <col min="10506" max="10506" width="12.5546875" style="132" customWidth="1"/>
    <col min="10507" max="10507" width="4.44140625" style="132" customWidth="1"/>
    <col min="10508" max="10508" width="12.44140625" style="132" bestFit="1" customWidth="1"/>
    <col min="10509" max="10510" width="11.44140625" style="132" bestFit="1" customWidth="1"/>
    <col min="10511" max="10512" width="12.33203125" style="132" bestFit="1" customWidth="1"/>
    <col min="10513" max="10752" width="9.109375" style="132"/>
    <col min="10753" max="10753" width="11.6640625" style="132" bestFit="1" customWidth="1"/>
    <col min="10754" max="10754" width="2.33203125" style="132" customWidth="1"/>
    <col min="10755" max="10758" width="1.33203125" style="132" customWidth="1"/>
    <col min="10759" max="10759" width="0.88671875" style="132" customWidth="1"/>
    <col min="10760" max="10760" width="15.44140625" style="132" customWidth="1"/>
    <col min="10761" max="10761" width="0.88671875" style="132" customWidth="1"/>
    <col min="10762" max="10762" width="12.5546875" style="132" customWidth="1"/>
    <col min="10763" max="10763" width="4.44140625" style="132" customWidth="1"/>
    <col min="10764" max="10764" width="12.44140625" style="132" bestFit="1" customWidth="1"/>
    <col min="10765" max="10766" width="11.44140625" style="132" bestFit="1" customWidth="1"/>
    <col min="10767" max="10768" width="12.33203125" style="132" bestFit="1" customWidth="1"/>
    <col min="10769" max="11008" width="9.109375" style="132"/>
    <col min="11009" max="11009" width="11.6640625" style="132" bestFit="1" customWidth="1"/>
    <col min="11010" max="11010" width="2.33203125" style="132" customWidth="1"/>
    <col min="11011" max="11014" width="1.33203125" style="132" customWidth="1"/>
    <col min="11015" max="11015" width="0.88671875" style="132" customWidth="1"/>
    <col min="11016" max="11016" width="15.44140625" style="132" customWidth="1"/>
    <col min="11017" max="11017" width="0.88671875" style="132" customWidth="1"/>
    <col min="11018" max="11018" width="12.5546875" style="132" customWidth="1"/>
    <col min="11019" max="11019" width="4.44140625" style="132" customWidth="1"/>
    <col min="11020" max="11020" width="12.44140625" style="132" bestFit="1" customWidth="1"/>
    <col min="11021" max="11022" width="11.44140625" style="132" bestFit="1" customWidth="1"/>
    <col min="11023" max="11024" width="12.33203125" style="132" bestFit="1" customWidth="1"/>
    <col min="11025" max="11264" width="9.109375" style="132"/>
    <col min="11265" max="11265" width="11.6640625" style="132" bestFit="1" customWidth="1"/>
    <col min="11266" max="11266" width="2.33203125" style="132" customWidth="1"/>
    <col min="11267" max="11270" width="1.33203125" style="132" customWidth="1"/>
    <col min="11271" max="11271" width="0.88671875" style="132" customWidth="1"/>
    <col min="11272" max="11272" width="15.44140625" style="132" customWidth="1"/>
    <col min="11273" max="11273" width="0.88671875" style="132" customWidth="1"/>
    <col min="11274" max="11274" width="12.5546875" style="132" customWidth="1"/>
    <col min="11275" max="11275" width="4.44140625" style="132" customWidth="1"/>
    <col min="11276" max="11276" width="12.44140625" style="132" bestFit="1" customWidth="1"/>
    <col min="11277" max="11278" width="11.44140625" style="132" bestFit="1" customWidth="1"/>
    <col min="11279" max="11280" width="12.33203125" style="132" bestFit="1" customWidth="1"/>
    <col min="11281" max="11520" width="9.109375" style="132"/>
    <col min="11521" max="11521" width="11.6640625" style="132" bestFit="1" customWidth="1"/>
    <col min="11522" max="11522" width="2.33203125" style="132" customWidth="1"/>
    <col min="11523" max="11526" width="1.33203125" style="132" customWidth="1"/>
    <col min="11527" max="11527" width="0.88671875" style="132" customWidth="1"/>
    <col min="11528" max="11528" width="15.44140625" style="132" customWidth="1"/>
    <col min="11529" max="11529" width="0.88671875" style="132" customWidth="1"/>
    <col min="11530" max="11530" width="12.5546875" style="132" customWidth="1"/>
    <col min="11531" max="11531" width="4.44140625" style="132" customWidth="1"/>
    <col min="11532" max="11532" width="12.44140625" style="132" bestFit="1" customWidth="1"/>
    <col min="11533" max="11534" width="11.44140625" style="132" bestFit="1" customWidth="1"/>
    <col min="11535" max="11536" width="12.33203125" style="132" bestFit="1" customWidth="1"/>
    <col min="11537" max="11776" width="9.109375" style="132"/>
    <col min="11777" max="11777" width="11.6640625" style="132" bestFit="1" customWidth="1"/>
    <col min="11778" max="11778" width="2.33203125" style="132" customWidth="1"/>
    <col min="11779" max="11782" width="1.33203125" style="132" customWidth="1"/>
    <col min="11783" max="11783" width="0.88671875" style="132" customWidth="1"/>
    <col min="11784" max="11784" width="15.44140625" style="132" customWidth="1"/>
    <col min="11785" max="11785" width="0.88671875" style="132" customWidth="1"/>
    <col min="11786" max="11786" width="12.5546875" style="132" customWidth="1"/>
    <col min="11787" max="11787" width="4.44140625" style="132" customWidth="1"/>
    <col min="11788" max="11788" width="12.44140625" style="132" bestFit="1" customWidth="1"/>
    <col min="11789" max="11790" width="11.44140625" style="132" bestFit="1" customWidth="1"/>
    <col min="11791" max="11792" width="12.33203125" style="132" bestFit="1" customWidth="1"/>
    <col min="11793" max="12032" width="9.109375" style="132"/>
    <col min="12033" max="12033" width="11.6640625" style="132" bestFit="1" customWidth="1"/>
    <col min="12034" max="12034" width="2.33203125" style="132" customWidth="1"/>
    <col min="12035" max="12038" width="1.33203125" style="132" customWidth="1"/>
    <col min="12039" max="12039" width="0.88671875" style="132" customWidth="1"/>
    <col min="12040" max="12040" width="15.44140625" style="132" customWidth="1"/>
    <col min="12041" max="12041" width="0.88671875" style="132" customWidth="1"/>
    <col min="12042" max="12042" width="12.5546875" style="132" customWidth="1"/>
    <col min="12043" max="12043" width="4.44140625" style="132" customWidth="1"/>
    <col min="12044" max="12044" width="12.44140625" style="132" bestFit="1" customWidth="1"/>
    <col min="12045" max="12046" width="11.44140625" style="132" bestFit="1" customWidth="1"/>
    <col min="12047" max="12048" width="12.33203125" style="132" bestFit="1" customWidth="1"/>
    <col min="12049" max="12288" width="9.109375" style="132"/>
    <col min="12289" max="12289" width="11.6640625" style="132" bestFit="1" customWidth="1"/>
    <col min="12290" max="12290" width="2.33203125" style="132" customWidth="1"/>
    <col min="12291" max="12294" width="1.33203125" style="132" customWidth="1"/>
    <col min="12295" max="12295" width="0.88671875" style="132" customWidth="1"/>
    <col min="12296" max="12296" width="15.44140625" style="132" customWidth="1"/>
    <col min="12297" max="12297" width="0.88671875" style="132" customWidth="1"/>
    <col min="12298" max="12298" width="12.5546875" style="132" customWidth="1"/>
    <col min="12299" max="12299" width="4.44140625" style="132" customWidth="1"/>
    <col min="12300" max="12300" width="12.44140625" style="132" bestFit="1" customWidth="1"/>
    <col min="12301" max="12302" width="11.44140625" style="132" bestFit="1" customWidth="1"/>
    <col min="12303" max="12304" width="12.33203125" style="132" bestFit="1" customWidth="1"/>
    <col min="12305" max="12544" width="9.109375" style="132"/>
    <col min="12545" max="12545" width="11.6640625" style="132" bestFit="1" customWidth="1"/>
    <col min="12546" max="12546" width="2.33203125" style="132" customWidth="1"/>
    <col min="12547" max="12550" width="1.33203125" style="132" customWidth="1"/>
    <col min="12551" max="12551" width="0.88671875" style="132" customWidth="1"/>
    <col min="12552" max="12552" width="15.44140625" style="132" customWidth="1"/>
    <col min="12553" max="12553" width="0.88671875" style="132" customWidth="1"/>
    <col min="12554" max="12554" width="12.5546875" style="132" customWidth="1"/>
    <col min="12555" max="12555" width="4.44140625" style="132" customWidth="1"/>
    <col min="12556" max="12556" width="12.44140625" style="132" bestFit="1" customWidth="1"/>
    <col min="12557" max="12558" width="11.44140625" style="132" bestFit="1" customWidth="1"/>
    <col min="12559" max="12560" width="12.33203125" style="132" bestFit="1" customWidth="1"/>
    <col min="12561" max="12800" width="9.109375" style="132"/>
    <col min="12801" max="12801" width="11.6640625" style="132" bestFit="1" customWidth="1"/>
    <col min="12802" max="12802" width="2.33203125" style="132" customWidth="1"/>
    <col min="12803" max="12806" width="1.33203125" style="132" customWidth="1"/>
    <col min="12807" max="12807" width="0.88671875" style="132" customWidth="1"/>
    <col min="12808" max="12808" width="15.44140625" style="132" customWidth="1"/>
    <col min="12809" max="12809" width="0.88671875" style="132" customWidth="1"/>
    <col min="12810" max="12810" width="12.5546875" style="132" customWidth="1"/>
    <col min="12811" max="12811" width="4.44140625" style="132" customWidth="1"/>
    <col min="12812" max="12812" width="12.44140625" style="132" bestFit="1" customWidth="1"/>
    <col min="12813" max="12814" width="11.44140625" style="132" bestFit="1" customWidth="1"/>
    <col min="12815" max="12816" width="12.33203125" style="132" bestFit="1" customWidth="1"/>
    <col min="12817" max="13056" width="9.109375" style="132"/>
    <col min="13057" max="13057" width="11.6640625" style="132" bestFit="1" customWidth="1"/>
    <col min="13058" max="13058" width="2.33203125" style="132" customWidth="1"/>
    <col min="13059" max="13062" width="1.33203125" style="132" customWidth="1"/>
    <col min="13063" max="13063" width="0.88671875" style="132" customWidth="1"/>
    <col min="13064" max="13064" width="15.44140625" style="132" customWidth="1"/>
    <col min="13065" max="13065" width="0.88671875" style="132" customWidth="1"/>
    <col min="13066" max="13066" width="12.5546875" style="132" customWidth="1"/>
    <col min="13067" max="13067" width="4.44140625" style="132" customWidth="1"/>
    <col min="13068" max="13068" width="12.44140625" style="132" bestFit="1" customWidth="1"/>
    <col min="13069" max="13070" width="11.44140625" style="132" bestFit="1" customWidth="1"/>
    <col min="13071" max="13072" width="12.33203125" style="132" bestFit="1" customWidth="1"/>
    <col min="13073" max="13312" width="9.109375" style="132"/>
    <col min="13313" max="13313" width="11.6640625" style="132" bestFit="1" customWidth="1"/>
    <col min="13314" max="13314" width="2.33203125" style="132" customWidth="1"/>
    <col min="13315" max="13318" width="1.33203125" style="132" customWidth="1"/>
    <col min="13319" max="13319" width="0.88671875" style="132" customWidth="1"/>
    <col min="13320" max="13320" width="15.44140625" style="132" customWidth="1"/>
    <col min="13321" max="13321" width="0.88671875" style="132" customWidth="1"/>
    <col min="13322" max="13322" width="12.5546875" style="132" customWidth="1"/>
    <col min="13323" max="13323" width="4.44140625" style="132" customWidth="1"/>
    <col min="13324" max="13324" width="12.44140625" style="132" bestFit="1" customWidth="1"/>
    <col min="13325" max="13326" width="11.44140625" style="132" bestFit="1" customWidth="1"/>
    <col min="13327" max="13328" width="12.33203125" style="132" bestFit="1" customWidth="1"/>
    <col min="13329" max="13568" width="9.109375" style="132"/>
    <col min="13569" max="13569" width="11.6640625" style="132" bestFit="1" customWidth="1"/>
    <col min="13570" max="13570" width="2.33203125" style="132" customWidth="1"/>
    <col min="13571" max="13574" width="1.33203125" style="132" customWidth="1"/>
    <col min="13575" max="13575" width="0.88671875" style="132" customWidth="1"/>
    <col min="13576" max="13576" width="15.44140625" style="132" customWidth="1"/>
    <col min="13577" max="13577" width="0.88671875" style="132" customWidth="1"/>
    <col min="13578" max="13578" width="12.5546875" style="132" customWidth="1"/>
    <col min="13579" max="13579" width="4.44140625" style="132" customWidth="1"/>
    <col min="13580" max="13580" width="12.44140625" style="132" bestFit="1" customWidth="1"/>
    <col min="13581" max="13582" width="11.44140625" style="132" bestFit="1" customWidth="1"/>
    <col min="13583" max="13584" width="12.33203125" style="132" bestFit="1" customWidth="1"/>
    <col min="13585" max="13824" width="9.109375" style="132"/>
    <col min="13825" max="13825" width="11.6640625" style="132" bestFit="1" customWidth="1"/>
    <col min="13826" max="13826" width="2.33203125" style="132" customWidth="1"/>
    <col min="13827" max="13830" width="1.33203125" style="132" customWidth="1"/>
    <col min="13831" max="13831" width="0.88671875" style="132" customWidth="1"/>
    <col min="13832" max="13832" width="15.44140625" style="132" customWidth="1"/>
    <col min="13833" max="13833" width="0.88671875" style="132" customWidth="1"/>
    <col min="13834" max="13834" width="12.5546875" style="132" customWidth="1"/>
    <col min="13835" max="13835" width="4.44140625" style="132" customWidth="1"/>
    <col min="13836" max="13836" width="12.44140625" style="132" bestFit="1" customWidth="1"/>
    <col min="13837" max="13838" width="11.44140625" style="132" bestFit="1" customWidth="1"/>
    <col min="13839" max="13840" width="12.33203125" style="132" bestFit="1" customWidth="1"/>
    <col min="13841" max="14080" width="9.109375" style="132"/>
    <col min="14081" max="14081" width="11.6640625" style="132" bestFit="1" customWidth="1"/>
    <col min="14082" max="14082" width="2.33203125" style="132" customWidth="1"/>
    <col min="14083" max="14086" width="1.33203125" style="132" customWidth="1"/>
    <col min="14087" max="14087" width="0.88671875" style="132" customWidth="1"/>
    <col min="14088" max="14088" width="15.44140625" style="132" customWidth="1"/>
    <col min="14089" max="14089" width="0.88671875" style="132" customWidth="1"/>
    <col min="14090" max="14090" width="12.5546875" style="132" customWidth="1"/>
    <col min="14091" max="14091" width="4.44140625" style="132" customWidth="1"/>
    <col min="14092" max="14092" width="12.44140625" style="132" bestFit="1" customWidth="1"/>
    <col min="14093" max="14094" width="11.44140625" style="132" bestFit="1" customWidth="1"/>
    <col min="14095" max="14096" width="12.33203125" style="132" bestFit="1" customWidth="1"/>
    <col min="14097" max="14336" width="9.109375" style="132"/>
    <col min="14337" max="14337" width="11.6640625" style="132" bestFit="1" customWidth="1"/>
    <col min="14338" max="14338" width="2.33203125" style="132" customWidth="1"/>
    <col min="14339" max="14342" width="1.33203125" style="132" customWidth="1"/>
    <col min="14343" max="14343" width="0.88671875" style="132" customWidth="1"/>
    <col min="14344" max="14344" width="15.44140625" style="132" customWidth="1"/>
    <col min="14345" max="14345" width="0.88671875" style="132" customWidth="1"/>
    <col min="14346" max="14346" width="12.5546875" style="132" customWidth="1"/>
    <col min="14347" max="14347" width="4.44140625" style="132" customWidth="1"/>
    <col min="14348" max="14348" width="12.44140625" style="132" bestFit="1" customWidth="1"/>
    <col min="14349" max="14350" width="11.44140625" style="132" bestFit="1" customWidth="1"/>
    <col min="14351" max="14352" width="12.33203125" style="132" bestFit="1" customWidth="1"/>
    <col min="14353" max="14592" width="9.109375" style="132"/>
    <col min="14593" max="14593" width="11.6640625" style="132" bestFit="1" customWidth="1"/>
    <col min="14594" max="14594" width="2.33203125" style="132" customWidth="1"/>
    <col min="14595" max="14598" width="1.33203125" style="132" customWidth="1"/>
    <col min="14599" max="14599" width="0.88671875" style="132" customWidth="1"/>
    <col min="14600" max="14600" width="15.44140625" style="132" customWidth="1"/>
    <col min="14601" max="14601" width="0.88671875" style="132" customWidth="1"/>
    <col min="14602" max="14602" width="12.5546875" style="132" customWidth="1"/>
    <col min="14603" max="14603" width="4.44140625" style="132" customWidth="1"/>
    <col min="14604" max="14604" width="12.44140625" style="132" bestFit="1" customWidth="1"/>
    <col min="14605" max="14606" width="11.44140625" style="132" bestFit="1" customWidth="1"/>
    <col min="14607" max="14608" width="12.33203125" style="132" bestFit="1" customWidth="1"/>
    <col min="14609" max="14848" width="9.109375" style="132"/>
    <col min="14849" max="14849" width="11.6640625" style="132" bestFit="1" customWidth="1"/>
    <col min="14850" max="14850" width="2.33203125" style="132" customWidth="1"/>
    <col min="14851" max="14854" width="1.33203125" style="132" customWidth="1"/>
    <col min="14855" max="14855" width="0.88671875" style="132" customWidth="1"/>
    <col min="14856" max="14856" width="15.44140625" style="132" customWidth="1"/>
    <col min="14857" max="14857" width="0.88671875" style="132" customWidth="1"/>
    <col min="14858" max="14858" width="12.5546875" style="132" customWidth="1"/>
    <col min="14859" max="14859" width="4.44140625" style="132" customWidth="1"/>
    <col min="14860" max="14860" width="12.44140625" style="132" bestFit="1" customWidth="1"/>
    <col min="14861" max="14862" width="11.44140625" style="132" bestFit="1" customWidth="1"/>
    <col min="14863" max="14864" width="12.33203125" style="132" bestFit="1" customWidth="1"/>
    <col min="14865" max="15104" width="9.109375" style="132"/>
    <col min="15105" max="15105" width="11.6640625" style="132" bestFit="1" customWidth="1"/>
    <col min="15106" max="15106" width="2.33203125" style="132" customWidth="1"/>
    <col min="15107" max="15110" width="1.33203125" style="132" customWidth="1"/>
    <col min="15111" max="15111" width="0.88671875" style="132" customWidth="1"/>
    <col min="15112" max="15112" width="15.44140625" style="132" customWidth="1"/>
    <col min="15113" max="15113" width="0.88671875" style="132" customWidth="1"/>
    <col min="15114" max="15114" width="12.5546875" style="132" customWidth="1"/>
    <col min="15115" max="15115" width="4.44140625" style="132" customWidth="1"/>
    <col min="15116" max="15116" width="12.44140625" style="132" bestFit="1" customWidth="1"/>
    <col min="15117" max="15118" width="11.44140625" style="132" bestFit="1" customWidth="1"/>
    <col min="15119" max="15120" width="12.33203125" style="132" bestFit="1" customWidth="1"/>
    <col min="15121" max="15360" width="9.109375" style="132"/>
    <col min="15361" max="15361" width="11.6640625" style="132" bestFit="1" customWidth="1"/>
    <col min="15362" max="15362" width="2.33203125" style="132" customWidth="1"/>
    <col min="15363" max="15366" width="1.33203125" style="132" customWidth="1"/>
    <col min="15367" max="15367" width="0.88671875" style="132" customWidth="1"/>
    <col min="15368" max="15368" width="15.44140625" style="132" customWidth="1"/>
    <col min="15369" max="15369" width="0.88671875" style="132" customWidth="1"/>
    <col min="15370" max="15370" width="12.5546875" style="132" customWidth="1"/>
    <col min="15371" max="15371" width="4.44140625" style="132" customWidth="1"/>
    <col min="15372" max="15372" width="12.44140625" style="132" bestFit="1" customWidth="1"/>
    <col min="15373" max="15374" width="11.44140625" style="132" bestFit="1" customWidth="1"/>
    <col min="15375" max="15376" width="12.33203125" style="132" bestFit="1" customWidth="1"/>
    <col min="15377" max="15616" width="9.109375" style="132"/>
    <col min="15617" max="15617" width="11.6640625" style="132" bestFit="1" customWidth="1"/>
    <col min="15618" max="15618" width="2.33203125" style="132" customWidth="1"/>
    <col min="15619" max="15622" width="1.33203125" style="132" customWidth="1"/>
    <col min="15623" max="15623" width="0.88671875" style="132" customWidth="1"/>
    <col min="15624" max="15624" width="15.44140625" style="132" customWidth="1"/>
    <col min="15625" max="15625" width="0.88671875" style="132" customWidth="1"/>
    <col min="15626" max="15626" width="12.5546875" style="132" customWidth="1"/>
    <col min="15627" max="15627" width="4.44140625" style="132" customWidth="1"/>
    <col min="15628" max="15628" width="12.44140625" style="132" bestFit="1" customWidth="1"/>
    <col min="15629" max="15630" width="11.44140625" style="132" bestFit="1" customWidth="1"/>
    <col min="15631" max="15632" width="12.33203125" style="132" bestFit="1" customWidth="1"/>
    <col min="15633" max="15872" width="9.109375" style="132"/>
    <col min="15873" max="15873" width="11.6640625" style="132" bestFit="1" customWidth="1"/>
    <col min="15874" max="15874" width="2.33203125" style="132" customWidth="1"/>
    <col min="15875" max="15878" width="1.33203125" style="132" customWidth="1"/>
    <col min="15879" max="15879" width="0.88671875" style="132" customWidth="1"/>
    <col min="15880" max="15880" width="15.44140625" style="132" customWidth="1"/>
    <col min="15881" max="15881" width="0.88671875" style="132" customWidth="1"/>
    <col min="15882" max="15882" width="12.5546875" style="132" customWidth="1"/>
    <col min="15883" max="15883" width="4.44140625" style="132" customWidth="1"/>
    <col min="15884" max="15884" width="12.44140625" style="132" bestFit="1" customWidth="1"/>
    <col min="15885" max="15886" width="11.44140625" style="132" bestFit="1" customWidth="1"/>
    <col min="15887" max="15888" width="12.33203125" style="132" bestFit="1" customWidth="1"/>
    <col min="15889" max="16128" width="9.109375" style="132"/>
    <col min="16129" max="16129" width="11.6640625" style="132" bestFit="1" customWidth="1"/>
    <col min="16130" max="16130" width="2.33203125" style="132" customWidth="1"/>
    <col min="16131" max="16134" width="1.33203125" style="132" customWidth="1"/>
    <col min="16135" max="16135" width="0.88671875" style="132" customWidth="1"/>
    <col min="16136" max="16136" width="15.44140625" style="132" customWidth="1"/>
    <col min="16137" max="16137" width="0.88671875" style="132" customWidth="1"/>
    <col min="16138" max="16138" width="12.5546875" style="132" customWidth="1"/>
    <col min="16139" max="16139" width="4.44140625" style="132" customWidth="1"/>
    <col min="16140" max="16140" width="12.44140625" style="132" bestFit="1" customWidth="1"/>
    <col min="16141" max="16142" width="11.44140625" style="132" bestFit="1" customWidth="1"/>
    <col min="16143" max="16144" width="12.33203125" style="132" bestFit="1" customWidth="1"/>
    <col min="16145" max="16384" width="9.109375" style="132"/>
  </cols>
  <sheetData>
    <row r="1" spans="1:16" ht="11.4" customHeight="1" x14ac:dyDescent="0.3">
      <c r="A1" s="205" t="s">
        <v>326</v>
      </c>
      <c r="B1" s="297" t="s">
        <v>327</v>
      </c>
      <c r="C1" s="298"/>
      <c r="D1" s="298"/>
      <c r="E1" s="298"/>
      <c r="F1" s="298"/>
      <c r="G1" s="298"/>
      <c r="H1" s="298"/>
      <c r="I1" s="298"/>
      <c r="J1" s="298"/>
      <c r="K1" s="298"/>
      <c r="L1" s="131" t="s">
        <v>328</v>
      </c>
      <c r="M1" s="131" t="s">
        <v>329</v>
      </c>
      <c r="N1" s="131" t="s">
        <v>330</v>
      </c>
      <c r="O1" s="131" t="s">
        <v>331</v>
      </c>
      <c r="P1" s="131"/>
    </row>
    <row r="2" spans="1:16" ht="9.9" customHeight="1" x14ac:dyDescent="0.3">
      <c r="A2" s="206" t="s">
        <v>333</v>
      </c>
      <c r="B2" s="311" t="s">
        <v>334</v>
      </c>
      <c r="C2" s="312"/>
      <c r="D2" s="312"/>
      <c r="E2" s="312"/>
      <c r="F2" s="312"/>
      <c r="G2" s="312"/>
      <c r="H2" s="312"/>
      <c r="I2" s="312"/>
      <c r="J2" s="312"/>
      <c r="K2" s="312"/>
      <c r="L2" s="281">
        <v>23657702.879999999</v>
      </c>
      <c r="M2" s="281">
        <v>3972449.47</v>
      </c>
      <c r="N2" s="281">
        <v>3933472.91</v>
      </c>
      <c r="O2" s="281">
        <v>23696679.440000001</v>
      </c>
      <c r="P2" s="281"/>
    </row>
    <row r="3" spans="1:16" ht="9.9" customHeight="1" x14ac:dyDescent="0.3">
      <c r="A3" s="206" t="s">
        <v>335</v>
      </c>
      <c r="B3" s="202" t="s">
        <v>336</v>
      </c>
      <c r="C3" s="299" t="s">
        <v>337</v>
      </c>
      <c r="D3" s="300"/>
      <c r="E3" s="300"/>
      <c r="F3" s="300"/>
      <c r="G3" s="300"/>
      <c r="H3" s="300"/>
      <c r="I3" s="300"/>
      <c r="J3" s="300"/>
      <c r="K3" s="300"/>
      <c r="L3" s="133">
        <v>10446315.24</v>
      </c>
      <c r="M3" s="133">
        <v>3551523.27</v>
      </c>
      <c r="N3" s="133">
        <v>3764769.39</v>
      </c>
      <c r="O3" s="133">
        <v>10233069.119999999</v>
      </c>
      <c r="P3" s="133"/>
    </row>
    <row r="4" spans="1:16" ht="9.9" customHeight="1" x14ac:dyDescent="0.3">
      <c r="A4" s="206" t="s">
        <v>338</v>
      </c>
      <c r="B4" s="291" t="s">
        <v>336</v>
      </c>
      <c r="C4" s="292"/>
      <c r="D4" s="299" t="s">
        <v>339</v>
      </c>
      <c r="E4" s="300"/>
      <c r="F4" s="300"/>
      <c r="G4" s="300"/>
      <c r="H4" s="300"/>
      <c r="I4" s="300"/>
      <c r="J4" s="300"/>
      <c r="K4" s="300"/>
      <c r="L4" s="133">
        <v>10420901.699999999</v>
      </c>
      <c r="M4" s="133">
        <v>3544464.59</v>
      </c>
      <c r="N4" s="133">
        <v>3751889.08</v>
      </c>
      <c r="O4" s="133">
        <v>10213477.210000001</v>
      </c>
      <c r="P4" s="133"/>
    </row>
    <row r="5" spans="1:16" ht="9.9" customHeight="1" x14ac:dyDescent="0.3">
      <c r="A5" s="206" t="s">
        <v>340</v>
      </c>
      <c r="B5" s="291" t="s">
        <v>336</v>
      </c>
      <c r="C5" s="292"/>
      <c r="D5" s="292"/>
      <c r="E5" s="299" t="s">
        <v>339</v>
      </c>
      <c r="F5" s="300"/>
      <c r="G5" s="300"/>
      <c r="H5" s="300"/>
      <c r="I5" s="300"/>
      <c r="J5" s="300"/>
      <c r="K5" s="300"/>
      <c r="L5" s="133">
        <v>10420901.699999999</v>
      </c>
      <c r="M5" s="133">
        <v>3544464.59</v>
      </c>
      <c r="N5" s="133">
        <v>3751889.08</v>
      </c>
      <c r="O5" s="133">
        <v>10213477.210000001</v>
      </c>
      <c r="P5" s="133"/>
    </row>
    <row r="6" spans="1:16" ht="9.9" customHeight="1" x14ac:dyDescent="0.3">
      <c r="A6" s="206" t="s">
        <v>341</v>
      </c>
      <c r="B6" s="291" t="s">
        <v>336</v>
      </c>
      <c r="C6" s="292"/>
      <c r="D6" s="292"/>
      <c r="E6" s="292"/>
      <c r="F6" s="299" t="s">
        <v>342</v>
      </c>
      <c r="G6" s="300"/>
      <c r="H6" s="300"/>
      <c r="I6" s="300"/>
      <c r="J6" s="300"/>
      <c r="K6" s="300"/>
      <c r="L6" s="133">
        <v>1753.13</v>
      </c>
      <c r="M6" s="133">
        <v>7389.1</v>
      </c>
      <c r="N6" s="133">
        <v>4243.63</v>
      </c>
      <c r="O6" s="133">
        <v>4898.6000000000004</v>
      </c>
      <c r="P6" s="133"/>
    </row>
    <row r="7" spans="1:16" ht="9.9" customHeight="1" x14ac:dyDescent="0.3">
      <c r="A7" s="207" t="s">
        <v>343</v>
      </c>
      <c r="B7" s="291" t="s">
        <v>336</v>
      </c>
      <c r="C7" s="292"/>
      <c r="D7" s="292"/>
      <c r="E7" s="292"/>
      <c r="F7" s="292"/>
      <c r="G7" s="301" t="s">
        <v>344</v>
      </c>
      <c r="H7" s="302"/>
      <c r="I7" s="302"/>
      <c r="J7" s="302"/>
      <c r="K7" s="302"/>
      <c r="L7" s="134">
        <v>1753.13</v>
      </c>
      <c r="M7" s="134">
        <v>7389.1</v>
      </c>
      <c r="N7" s="134">
        <v>4243.63</v>
      </c>
      <c r="O7" s="134">
        <v>4898.6000000000004</v>
      </c>
      <c r="P7" s="134"/>
    </row>
    <row r="8" spans="1:16" ht="9.9" customHeight="1" x14ac:dyDescent="0.3">
      <c r="A8" s="30" t="s">
        <v>336</v>
      </c>
      <c r="B8" s="291" t="s">
        <v>336</v>
      </c>
      <c r="C8" s="292"/>
      <c r="D8" s="292"/>
      <c r="E8" s="292"/>
      <c r="F8" s="292"/>
      <c r="G8" s="31" t="s">
        <v>336</v>
      </c>
      <c r="H8" s="32"/>
      <c r="I8" s="32"/>
      <c r="J8" s="32"/>
      <c r="K8" s="32"/>
      <c r="L8" s="135"/>
      <c r="M8" s="135"/>
      <c r="N8" s="135"/>
      <c r="O8" s="135"/>
      <c r="P8" s="135"/>
    </row>
    <row r="9" spans="1:16" ht="9.9" customHeight="1" x14ac:dyDescent="0.3">
      <c r="A9" s="206" t="s">
        <v>347</v>
      </c>
      <c r="B9" s="291" t="s">
        <v>336</v>
      </c>
      <c r="C9" s="292"/>
      <c r="D9" s="292"/>
      <c r="E9" s="292"/>
      <c r="F9" s="299" t="s">
        <v>348</v>
      </c>
      <c r="G9" s="300"/>
      <c r="H9" s="300"/>
      <c r="I9" s="300"/>
      <c r="J9" s="300"/>
      <c r="K9" s="300"/>
      <c r="L9" s="133">
        <v>600.42999999999995</v>
      </c>
      <c r="M9" s="133">
        <v>1010586.22</v>
      </c>
      <c r="N9" s="133">
        <v>1011182.23</v>
      </c>
      <c r="O9" s="133">
        <v>4.42</v>
      </c>
      <c r="P9" s="133"/>
    </row>
    <row r="10" spans="1:16" ht="9.9" customHeight="1" x14ac:dyDescent="0.3">
      <c r="A10" s="207" t="s">
        <v>349</v>
      </c>
      <c r="B10" s="291" t="s">
        <v>336</v>
      </c>
      <c r="C10" s="292"/>
      <c r="D10" s="292"/>
      <c r="E10" s="292"/>
      <c r="F10" s="292"/>
      <c r="G10" s="301" t="s">
        <v>350</v>
      </c>
      <c r="H10" s="302"/>
      <c r="I10" s="302"/>
      <c r="J10" s="302"/>
      <c r="K10" s="302"/>
      <c r="L10" s="134">
        <v>0</v>
      </c>
      <c r="M10" s="134">
        <v>1006689.93</v>
      </c>
      <c r="N10" s="134">
        <v>1006689.93</v>
      </c>
      <c r="O10" s="134">
        <v>0</v>
      </c>
      <c r="P10" s="134"/>
    </row>
    <row r="11" spans="1:16" ht="9.9" customHeight="1" x14ac:dyDescent="0.3">
      <c r="A11" s="207" t="s">
        <v>351</v>
      </c>
      <c r="B11" s="291" t="s">
        <v>336</v>
      </c>
      <c r="C11" s="292"/>
      <c r="D11" s="292"/>
      <c r="E11" s="292"/>
      <c r="F11" s="292"/>
      <c r="G11" s="301" t="s">
        <v>352</v>
      </c>
      <c r="H11" s="302"/>
      <c r="I11" s="302"/>
      <c r="J11" s="302"/>
      <c r="K11" s="302"/>
      <c r="L11" s="134">
        <v>4.42</v>
      </c>
      <c r="M11" s="134">
        <v>0</v>
      </c>
      <c r="N11" s="134">
        <v>0</v>
      </c>
      <c r="O11" s="134">
        <v>4.42</v>
      </c>
      <c r="P11" s="134"/>
    </row>
    <row r="12" spans="1:16" ht="9.9" customHeight="1" x14ac:dyDescent="0.3">
      <c r="A12" s="207" t="s">
        <v>353</v>
      </c>
      <c r="B12" s="291" t="s">
        <v>336</v>
      </c>
      <c r="C12" s="292"/>
      <c r="D12" s="292"/>
      <c r="E12" s="292"/>
      <c r="F12" s="292"/>
      <c r="G12" s="301" t="s">
        <v>354</v>
      </c>
      <c r="H12" s="302"/>
      <c r="I12" s="302"/>
      <c r="J12" s="302"/>
      <c r="K12" s="302"/>
      <c r="L12" s="134">
        <v>0</v>
      </c>
      <c r="M12" s="134">
        <v>3896.29</v>
      </c>
      <c r="N12" s="134">
        <v>3896.29</v>
      </c>
      <c r="O12" s="134">
        <v>0</v>
      </c>
      <c r="P12" s="134"/>
    </row>
    <row r="13" spans="1:16" ht="9.9" customHeight="1" x14ac:dyDescent="0.3">
      <c r="A13" s="207" t="s">
        <v>355</v>
      </c>
      <c r="B13" s="291" t="s">
        <v>336</v>
      </c>
      <c r="C13" s="292"/>
      <c r="D13" s="292"/>
      <c r="E13" s="292"/>
      <c r="F13" s="292"/>
      <c r="G13" s="301" t="s">
        <v>356</v>
      </c>
      <c r="H13" s="302"/>
      <c r="I13" s="302"/>
      <c r="J13" s="302"/>
      <c r="K13" s="302"/>
      <c r="L13" s="134">
        <v>596.01</v>
      </c>
      <c r="M13" s="134">
        <v>0</v>
      </c>
      <c r="N13" s="134">
        <v>596.01</v>
      </c>
      <c r="O13" s="134">
        <v>0</v>
      </c>
      <c r="P13" s="134"/>
    </row>
    <row r="14" spans="1:16" ht="9.9" customHeight="1" x14ac:dyDescent="0.3">
      <c r="A14" s="30" t="s">
        <v>336</v>
      </c>
      <c r="B14" s="291" t="s">
        <v>336</v>
      </c>
      <c r="C14" s="292"/>
      <c r="D14" s="292"/>
      <c r="E14" s="292"/>
      <c r="F14" s="292"/>
      <c r="G14" s="31" t="s">
        <v>336</v>
      </c>
      <c r="H14" s="32"/>
      <c r="I14" s="32"/>
      <c r="J14" s="32"/>
      <c r="K14" s="32"/>
      <c r="L14" s="135"/>
      <c r="M14" s="135"/>
      <c r="N14" s="135"/>
      <c r="O14" s="135"/>
      <c r="P14" s="135"/>
    </row>
    <row r="15" spans="1:16" ht="9.9" customHeight="1" x14ac:dyDescent="0.3">
      <c r="A15" s="206" t="s">
        <v>357</v>
      </c>
      <c r="B15" s="291" t="s">
        <v>336</v>
      </c>
      <c r="C15" s="292"/>
      <c r="D15" s="292"/>
      <c r="E15" s="292"/>
      <c r="F15" s="299" t="s">
        <v>358</v>
      </c>
      <c r="G15" s="300"/>
      <c r="H15" s="300"/>
      <c r="I15" s="300"/>
      <c r="J15" s="300"/>
      <c r="K15" s="300"/>
      <c r="L15" s="133">
        <v>500000</v>
      </c>
      <c r="M15" s="133">
        <v>1467220.24</v>
      </c>
      <c r="N15" s="133">
        <v>1967220.24</v>
      </c>
      <c r="O15" s="133">
        <v>0</v>
      </c>
      <c r="P15" s="133"/>
    </row>
    <row r="16" spans="1:16" ht="9.9" customHeight="1" x14ac:dyDescent="0.3">
      <c r="A16" s="207" t="s">
        <v>1057</v>
      </c>
      <c r="B16" s="291" t="s">
        <v>336</v>
      </c>
      <c r="C16" s="292"/>
      <c r="D16" s="292"/>
      <c r="E16" s="292"/>
      <c r="F16" s="292"/>
      <c r="G16" s="301" t="s">
        <v>1058</v>
      </c>
      <c r="H16" s="302"/>
      <c r="I16" s="302"/>
      <c r="J16" s="302"/>
      <c r="K16" s="302"/>
      <c r="L16" s="134">
        <v>500000</v>
      </c>
      <c r="M16" s="134">
        <v>400000</v>
      </c>
      <c r="N16" s="134">
        <v>900000</v>
      </c>
      <c r="O16" s="134">
        <v>0</v>
      </c>
      <c r="P16" s="134"/>
    </row>
    <row r="17" spans="1:16" ht="9.9" customHeight="1" x14ac:dyDescent="0.3">
      <c r="A17" s="207" t="s">
        <v>359</v>
      </c>
      <c r="B17" s="291" t="s">
        <v>336</v>
      </c>
      <c r="C17" s="292"/>
      <c r="D17" s="292"/>
      <c r="E17" s="292"/>
      <c r="F17" s="292"/>
      <c r="G17" s="301" t="s">
        <v>360</v>
      </c>
      <c r="H17" s="302"/>
      <c r="I17" s="302"/>
      <c r="J17" s="302"/>
      <c r="K17" s="302"/>
      <c r="L17" s="134">
        <v>0</v>
      </c>
      <c r="M17" s="134">
        <v>1067220.24</v>
      </c>
      <c r="N17" s="134">
        <v>1067220.24</v>
      </c>
      <c r="O17" s="134">
        <v>0</v>
      </c>
      <c r="P17" s="134"/>
    </row>
    <row r="18" spans="1:16" ht="9.9" customHeight="1" x14ac:dyDescent="0.3">
      <c r="A18" s="30" t="s">
        <v>336</v>
      </c>
      <c r="B18" s="291" t="s">
        <v>336</v>
      </c>
      <c r="C18" s="292"/>
      <c r="D18" s="292"/>
      <c r="E18" s="292"/>
      <c r="F18" s="292"/>
      <c r="G18" s="31" t="s">
        <v>336</v>
      </c>
      <c r="H18" s="32"/>
      <c r="I18" s="32"/>
      <c r="J18" s="32"/>
      <c r="K18" s="32"/>
      <c r="L18" s="135"/>
      <c r="M18" s="135"/>
      <c r="N18" s="135"/>
      <c r="O18" s="135"/>
      <c r="P18" s="135"/>
    </row>
    <row r="19" spans="1:16" ht="9.9" customHeight="1" x14ac:dyDescent="0.3">
      <c r="A19" s="206" t="s">
        <v>365</v>
      </c>
      <c r="B19" s="291" t="s">
        <v>336</v>
      </c>
      <c r="C19" s="292"/>
      <c r="D19" s="292"/>
      <c r="E19" s="292"/>
      <c r="F19" s="299" t="s">
        <v>366</v>
      </c>
      <c r="G19" s="300"/>
      <c r="H19" s="300"/>
      <c r="I19" s="300"/>
      <c r="J19" s="300"/>
      <c r="K19" s="300"/>
      <c r="L19" s="133">
        <v>9472707.0299999993</v>
      </c>
      <c r="M19" s="133">
        <v>245142.44</v>
      </c>
      <c r="N19" s="133">
        <v>599167.06999999995</v>
      </c>
      <c r="O19" s="133">
        <v>9118682.4000000004</v>
      </c>
      <c r="P19" s="133"/>
    </row>
    <row r="20" spans="1:16" ht="9.9" customHeight="1" x14ac:dyDescent="0.3">
      <c r="A20" s="207" t="s">
        <v>367</v>
      </c>
      <c r="B20" s="291" t="s">
        <v>336</v>
      </c>
      <c r="C20" s="292"/>
      <c r="D20" s="292"/>
      <c r="E20" s="292"/>
      <c r="F20" s="292"/>
      <c r="G20" s="301" t="s">
        <v>368</v>
      </c>
      <c r="H20" s="302"/>
      <c r="I20" s="302"/>
      <c r="J20" s="302"/>
      <c r="K20" s="302"/>
      <c r="L20" s="134">
        <v>2334556.61</v>
      </c>
      <c r="M20" s="134">
        <v>222797.4</v>
      </c>
      <c r="N20" s="134">
        <v>599167.06999999995</v>
      </c>
      <c r="O20" s="134">
        <v>1958186.94</v>
      </c>
      <c r="P20" s="134"/>
    </row>
    <row r="21" spans="1:16" ht="9.9" customHeight="1" x14ac:dyDescent="0.3">
      <c r="A21" s="207" t="s">
        <v>369</v>
      </c>
      <c r="B21" s="291" t="s">
        <v>336</v>
      </c>
      <c r="C21" s="292"/>
      <c r="D21" s="292"/>
      <c r="E21" s="292"/>
      <c r="F21" s="292"/>
      <c r="G21" s="301" t="s">
        <v>370</v>
      </c>
      <c r="H21" s="302"/>
      <c r="I21" s="302"/>
      <c r="J21" s="302"/>
      <c r="K21" s="302"/>
      <c r="L21" s="134">
        <v>902711.03</v>
      </c>
      <c r="M21" s="134">
        <v>5819.33</v>
      </c>
      <c r="N21" s="134">
        <v>0</v>
      </c>
      <c r="O21" s="134">
        <v>908530.36</v>
      </c>
      <c r="P21" s="134"/>
    </row>
    <row r="22" spans="1:16" ht="9.9" customHeight="1" x14ac:dyDescent="0.3">
      <c r="A22" s="207" t="s">
        <v>371</v>
      </c>
      <c r="B22" s="291" t="s">
        <v>336</v>
      </c>
      <c r="C22" s="292"/>
      <c r="D22" s="292"/>
      <c r="E22" s="292"/>
      <c r="F22" s="292"/>
      <c r="G22" s="301" t="s">
        <v>372</v>
      </c>
      <c r="H22" s="302"/>
      <c r="I22" s="302"/>
      <c r="J22" s="302"/>
      <c r="K22" s="302"/>
      <c r="L22" s="134">
        <v>5624161.79</v>
      </c>
      <c r="M22" s="134">
        <v>15224</v>
      </c>
      <c r="N22" s="134">
        <v>0</v>
      </c>
      <c r="O22" s="134">
        <v>5639385.79</v>
      </c>
      <c r="P22" s="134"/>
    </row>
    <row r="23" spans="1:16" ht="9.9" customHeight="1" x14ac:dyDescent="0.3">
      <c r="A23" s="207" t="s">
        <v>373</v>
      </c>
      <c r="B23" s="291" t="s">
        <v>336</v>
      </c>
      <c r="C23" s="292"/>
      <c r="D23" s="292"/>
      <c r="E23" s="292"/>
      <c r="F23" s="292"/>
      <c r="G23" s="301" t="s">
        <v>374</v>
      </c>
      <c r="H23" s="302"/>
      <c r="I23" s="302"/>
      <c r="J23" s="302"/>
      <c r="K23" s="302"/>
      <c r="L23" s="134">
        <v>611277.6</v>
      </c>
      <c r="M23" s="134">
        <v>1301.71</v>
      </c>
      <c r="N23" s="134">
        <v>0</v>
      </c>
      <c r="O23" s="134">
        <v>612579.31000000006</v>
      </c>
      <c r="P23" s="134"/>
    </row>
    <row r="24" spans="1:16" ht="9.9" customHeight="1" x14ac:dyDescent="0.3">
      <c r="A24" s="30" t="s">
        <v>336</v>
      </c>
      <c r="B24" s="291" t="s">
        <v>336</v>
      </c>
      <c r="C24" s="292"/>
      <c r="D24" s="292"/>
      <c r="E24" s="292"/>
      <c r="F24" s="292"/>
      <c r="G24" s="31" t="s">
        <v>336</v>
      </c>
      <c r="H24" s="32"/>
      <c r="I24" s="32"/>
      <c r="J24" s="32"/>
      <c r="K24" s="32"/>
      <c r="L24" s="135"/>
      <c r="M24" s="135"/>
      <c r="N24" s="135"/>
      <c r="O24" s="135"/>
      <c r="P24" s="135"/>
    </row>
    <row r="25" spans="1:16" ht="9.9" customHeight="1" x14ac:dyDescent="0.3">
      <c r="A25" s="206" t="s">
        <v>375</v>
      </c>
      <c r="B25" s="291" t="s">
        <v>336</v>
      </c>
      <c r="C25" s="292"/>
      <c r="D25" s="292"/>
      <c r="E25" s="292"/>
      <c r="F25" s="299" t="s">
        <v>376</v>
      </c>
      <c r="G25" s="300"/>
      <c r="H25" s="300"/>
      <c r="I25" s="300"/>
      <c r="J25" s="300"/>
      <c r="K25" s="300"/>
      <c r="L25" s="133">
        <v>445841.11</v>
      </c>
      <c r="M25" s="133">
        <v>811368.5</v>
      </c>
      <c r="N25" s="133">
        <v>167317.82</v>
      </c>
      <c r="O25" s="133">
        <v>1089891.79</v>
      </c>
      <c r="P25" s="133"/>
    </row>
    <row r="26" spans="1:16" ht="9.9" customHeight="1" x14ac:dyDescent="0.3">
      <c r="A26" s="207" t="s">
        <v>377</v>
      </c>
      <c r="B26" s="291" t="s">
        <v>336</v>
      </c>
      <c r="C26" s="292"/>
      <c r="D26" s="292"/>
      <c r="E26" s="292"/>
      <c r="F26" s="292"/>
      <c r="G26" s="301" t="s">
        <v>378</v>
      </c>
      <c r="H26" s="302"/>
      <c r="I26" s="302"/>
      <c r="J26" s="302"/>
      <c r="K26" s="302"/>
      <c r="L26" s="134">
        <v>445841.11</v>
      </c>
      <c r="M26" s="134">
        <v>811368.5</v>
      </c>
      <c r="N26" s="134">
        <v>167317.82</v>
      </c>
      <c r="O26" s="134">
        <v>1089891.79</v>
      </c>
      <c r="P26" s="134"/>
    </row>
    <row r="27" spans="1:16" ht="9.9" customHeight="1" x14ac:dyDescent="0.3">
      <c r="A27" s="30" t="s">
        <v>336</v>
      </c>
      <c r="B27" s="291" t="s">
        <v>336</v>
      </c>
      <c r="C27" s="292"/>
      <c r="D27" s="292"/>
      <c r="E27" s="292"/>
      <c r="F27" s="292"/>
      <c r="G27" s="31" t="s">
        <v>336</v>
      </c>
      <c r="H27" s="32"/>
      <c r="I27" s="32"/>
      <c r="J27" s="32"/>
      <c r="K27" s="32"/>
      <c r="L27" s="135"/>
      <c r="M27" s="135"/>
      <c r="N27" s="135"/>
      <c r="O27" s="135"/>
      <c r="P27" s="135"/>
    </row>
    <row r="28" spans="1:16" ht="9.9" customHeight="1" x14ac:dyDescent="0.3">
      <c r="A28" s="206" t="s">
        <v>379</v>
      </c>
      <c r="B28" s="291" t="s">
        <v>336</v>
      </c>
      <c r="C28" s="292"/>
      <c r="D28" s="292"/>
      <c r="E28" s="292"/>
      <c r="F28" s="299" t="s">
        <v>380</v>
      </c>
      <c r="G28" s="300"/>
      <c r="H28" s="300"/>
      <c r="I28" s="300"/>
      <c r="J28" s="300"/>
      <c r="K28" s="300"/>
      <c r="L28" s="133">
        <v>0</v>
      </c>
      <c r="M28" s="133">
        <v>2758.09</v>
      </c>
      <c r="N28" s="133">
        <v>2758.09</v>
      </c>
      <c r="O28" s="133">
        <v>0</v>
      </c>
      <c r="P28" s="133"/>
    </row>
    <row r="29" spans="1:16" ht="9.9" customHeight="1" x14ac:dyDescent="0.3">
      <c r="A29" s="207" t="s">
        <v>381</v>
      </c>
      <c r="B29" s="291" t="s">
        <v>336</v>
      </c>
      <c r="C29" s="292"/>
      <c r="D29" s="292"/>
      <c r="E29" s="292"/>
      <c r="F29" s="292"/>
      <c r="G29" s="301" t="s">
        <v>382</v>
      </c>
      <c r="H29" s="302"/>
      <c r="I29" s="302"/>
      <c r="J29" s="302"/>
      <c r="K29" s="302"/>
      <c r="L29" s="134">
        <v>0</v>
      </c>
      <c r="M29" s="134">
        <v>2758.09</v>
      </c>
      <c r="N29" s="134">
        <v>2758.09</v>
      </c>
      <c r="O29" s="134">
        <v>0</v>
      </c>
      <c r="P29" s="134"/>
    </row>
    <row r="30" spans="1:16" ht="9.9" customHeight="1" x14ac:dyDescent="0.3">
      <c r="A30" s="30" t="s">
        <v>336</v>
      </c>
      <c r="B30" s="291" t="s">
        <v>336</v>
      </c>
      <c r="C30" s="292"/>
      <c r="D30" s="292"/>
      <c r="E30" s="292"/>
      <c r="F30" s="292"/>
      <c r="G30" s="31" t="s">
        <v>336</v>
      </c>
      <c r="H30" s="32"/>
      <c r="I30" s="32"/>
      <c r="J30" s="32"/>
      <c r="K30" s="32"/>
      <c r="L30" s="135"/>
      <c r="M30" s="135"/>
      <c r="N30" s="135"/>
      <c r="O30" s="135"/>
      <c r="P30" s="135"/>
    </row>
    <row r="31" spans="1:16" ht="9.9" customHeight="1" x14ac:dyDescent="0.3">
      <c r="A31" s="206" t="s">
        <v>383</v>
      </c>
      <c r="B31" s="291" t="s">
        <v>336</v>
      </c>
      <c r="C31" s="292"/>
      <c r="D31" s="299" t="s">
        <v>384</v>
      </c>
      <c r="E31" s="300"/>
      <c r="F31" s="300"/>
      <c r="G31" s="300"/>
      <c r="H31" s="300"/>
      <c r="I31" s="300"/>
      <c r="J31" s="300"/>
      <c r="K31" s="300"/>
      <c r="L31" s="133">
        <v>25413.54</v>
      </c>
      <c r="M31" s="133">
        <v>7058.68</v>
      </c>
      <c r="N31" s="133">
        <v>12880.31</v>
      </c>
      <c r="O31" s="133">
        <v>19591.91</v>
      </c>
      <c r="P31" s="133"/>
    </row>
    <row r="32" spans="1:16" ht="9.9" customHeight="1" x14ac:dyDescent="0.3">
      <c r="A32" s="206" t="s">
        <v>395</v>
      </c>
      <c r="B32" s="291" t="s">
        <v>336</v>
      </c>
      <c r="C32" s="292"/>
      <c r="D32" s="292"/>
      <c r="E32" s="299" t="s">
        <v>396</v>
      </c>
      <c r="F32" s="300"/>
      <c r="G32" s="300"/>
      <c r="H32" s="300"/>
      <c r="I32" s="300"/>
      <c r="J32" s="300"/>
      <c r="K32" s="300"/>
      <c r="L32" s="133">
        <v>8773.9500000000007</v>
      </c>
      <c r="M32" s="133">
        <v>7058.68</v>
      </c>
      <c r="N32" s="133">
        <v>9502.99</v>
      </c>
      <c r="O32" s="133">
        <v>6329.64</v>
      </c>
      <c r="P32" s="133"/>
    </row>
    <row r="33" spans="1:16" ht="9.9" customHeight="1" x14ac:dyDescent="0.3">
      <c r="A33" s="206" t="s">
        <v>397</v>
      </c>
      <c r="B33" s="291" t="s">
        <v>336</v>
      </c>
      <c r="C33" s="292"/>
      <c r="D33" s="292"/>
      <c r="E33" s="292"/>
      <c r="F33" s="299" t="s">
        <v>396</v>
      </c>
      <c r="G33" s="300"/>
      <c r="H33" s="300"/>
      <c r="I33" s="300"/>
      <c r="J33" s="300"/>
      <c r="K33" s="300"/>
      <c r="L33" s="133">
        <v>8773.9500000000007</v>
      </c>
      <c r="M33" s="133">
        <v>7058.68</v>
      </c>
      <c r="N33" s="133">
        <v>9502.99</v>
      </c>
      <c r="O33" s="133">
        <v>6329.64</v>
      </c>
      <c r="P33" s="133"/>
    </row>
    <row r="34" spans="1:16" ht="9.9" customHeight="1" x14ac:dyDescent="0.3">
      <c r="A34" s="207" t="s">
        <v>398</v>
      </c>
      <c r="B34" s="291" t="s">
        <v>336</v>
      </c>
      <c r="C34" s="292"/>
      <c r="D34" s="292"/>
      <c r="E34" s="292"/>
      <c r="F34" s="292"/>
      <c r="G34" s="301" t="s">
        <v>399</v>
      </c>
      <c r="H34" s="302"/>
      <c r="I34" s="302"/>
      <c r="J34" s="302"/>
      <c r="K34" s="302"/>
      <c r="L34" s="134">
        <v>7733.79</v>
      </c>
      <c r="M34" s="134">
        <v>7058.68</v>
      </c>
      <c r="N34" s="134">
        <v>9502.99</v>
      </c>
      <c r="O34" s="134">
        <v>5289.48</v>
      </c>
      <c r="P34" s="134"/>
    </row>
    <row r="35" spans="1:16" ht="9.9" customHeight="1" x14ac:dyDescent="0.3">
      <c r="A35" s="207" t="s">
        <v>400</v>
      </c>
      <c r="B35" s="291" t="s">
        <v>336</v>
      </c>
      <c r="C35" s="292"/>
      <c r="D35" s="292"/>
      <c r="E35" s="292"/>
      <c r="F35" s="292"/>
      <c r="G35" s="301" t="s">
        <v>401</v>
      </c>
      <c r="H35" s="302"/>
      <c r="I35" s="302"/>
      <c r="J35" s="302"/>
      <c r="K35" s="302"/>
      <c r="L35" s="134">
        <v>1040.1600000000001</v>
      </c>
      <c r="M35" s="134">
        <v>0</v>
      </c>
      <c r="N35" s="134">
        <v>0</v>
      </c>
      <c r="O35" s="134">
        <v>1040.1600000000001</v>
      </c>
      <c r="P35" s="134"/>
    </row>
    <row r="36" spans="1:16" ht="9.9" customHeight="1" x14ac:dyDescent="0.3">
      <c r="A36" s="30" t="s">
        <v>336</v>
      </c>
      <c r="B36" s="291" t="s">
        <v>336</v>
      </c>
      <c r="C36" s="292"/>
      <c r="D36" s="292"/>
      <c r="E36" s="292"/>
      <c r="F36" s="292"/>
      <c r="G36" s="31" t="s">
        <v>336</v>
      </c>
      <c r="H36" s="32"/>
      <c r="I36" s="32"/>
      <c r="J36" s="32"/>
      <c r="K36" s="32"/>
      <c r="L36" s="135"/>
      <c r="M36" s="135"/>
      <c r="N36" s="135"/>
      <c r="O36" s="135"/>
      <c r="P36" s="135"/>
    </row>
    <row r="37" spans="1:16" ht="9.9" customHeight="1" x14ac:dyDescent="0.3">
      <c r="A37" s="206" t="s">
        <v>404</v>
      </c>
      <c r="B37" s="291" t="s">
        <v>336</v>
      </c>
      <c r="C37" s="292"/>
      <c r="D37" s="292"/>
      <c r="E37" s="299" t="s">
        <v>405</v>
      </c>
      <c r="F37" s="300"/>
      <c r="G37" s="300"/>
      <c r="H37" s="300"/>
      <c r="I37" s="300"/>
      <c r="J37" s="300"/>
      <c r="K37" s="300"/>
      <c r="L37" s="133">
        <v>16639.59</v>
      </c>
      <c r="M37" s="133">
        <v>0</v>
      </c>
      <c r="N37" s="133">
        <v>3377.32</v>
      </c>
      <c r="O37" s="133">
        <v>13262.27</v>
      </c>
      <c r="P37" s="133"/>
    </row>
    <row r="38" spans="1:16" ht="9.9" customHeight="1" x14ac:dyDescent="0.3">
      <c r="A38" s="206" t="s">
        <v>406</v>
      </c>
      <c r="B38" s="291" t="s">
        <v>336</v>
      </c>
      <c r="C38" s="292"/>
      <c r="D38" s="292"/>
      <c r="E38" s="292"/>
      <c r="F38" s="299" t="s">
        <v>405</v>
      </c>
      <c r="G38" s="300"/>
      <c r="H38" s="300"/>
      <c r="I38" s="300"/>
      <c r="J38" s="300"/>
      <c r="K38" s="300"/>
      <c r="L38" s="133">
        <v>16639.59</v>
      </c>
      <c r="M38" s="133">
        <v>0</v>
      </c>
      <c r="N38" s="133">
        <v>3377.32</v>
      </c>
      <c r="O38" s="133">
        <v>13262.27</v>
      </c>
      <c r="P38" s="133"/>
    </row>
    <row r="39" spans="1:16" ht="9.9" customHeight="1" x14ac:dyDescent="0.3">
      <c r="A39" s="207" t="s">
        <v>407</v>
      </c>
      <c r="B39" s="291" t="s">
        <v>336</v>
      </c>
      <c r="C39" s="292"/>
      <c r="D39" s="292"/>
      <c r="E39" s="292"/>
      <c r="F39" s="292"/>
      <c r="G39" s="301" t="s">
        <v>408</v>
      </c>
      <c r="H39" s="302"/>
      <c r="I39" s="302"/>
      <c r="J39" s="302"/>
      <c r="K39" s="302"/>
      <c r="L39" s="134">
        <v>16639.59</v>
      </c>
      <c r="M39" s="134">
        <v>0</v>
      </c>
      <c r="N39" s="134">
        <v>3377.32</v>
      </c>
      <c r="O39" s="134">
        <v>13262.27</v>
      </c>
      <c r="P39" s="134"/>
    </row>
    <row r="40" spans="1:16" ht="9.9" customHeight="1" x14ac:dyDescent="0.3">
      <c r="A40" s="30" t="s">
        <v>336</v>
      </c>
      <c r="B40" s="291" t="s">
        <v>336</v>
      </c>
      <c r="C40" s="292"/>
      <c r="D40" s="292"/>
      <c r="E40" s="292"/>
      <c r="F40" s="292"/>
      <c r="G40" s="31" t="s">
        <v>336</v>
      </c>
      <c r="H40" s="32"/>
      <c r="I40" s="32"/>
      <c r="J40" s="32"/>
      <c r="K40" s="32"/>
      <c r="L40" s="135"/>
      <c r="M40" s="135"/>
      <c r="N40" s="135"/>
      <c r="O40" s="135"/>
      <c r="P40" s="135"/>
    </row>
    <row r="41" spans="1:16" ht="9.9" customHeight="1" x14ac:dyDescent="0.3">
      <c r="A41" s="206" t="s">
        <v>409</v>
      </c>
      <c r="B41" s="202" t="s">
        <v>336</v>
      </c>
      <c r="C41" s="299" t="s">
        <v>410</v>
      </c>
      <c r="D41" s="300"/>
      <c r="E41" s="300"/>
      <c r="F41" s="300"/>
      <c r="G41" s="300"/>
      <c r="H41" s="300"/>
      <c r="I41" s="300"/>
      <c r="J41" s="300"/>
      <c r="K41" s="300"/>
      <c r="L41" s="133">
        <v>13211387.640000001</v>
      </c>
      <c r="M41" s="133">
        <v>420926.2</v>
      </c>
      <c r="N41" s="133">
        <v>168703.52</v>
      </c>
      <c r="O41" s="133">
        <v>13463610.32</v>
      </c>
      <c r="P41" s="133"/>
    </row>
    <row r="42" spans="1:16" ht="9.9" customHeight="1" x14ac:dyDescent="0.3">
      <c r="A42" s="206" t="s">
        <v>411</v>
      </c>
      <c r="B42" s="291" t="s">
        <v>336</v>
      </c>
      <c r="C42" s="292"/>
      <c r="D42" s="299" t="s">
        <v>412</v>
      </c>
      <c r="E42" s="300"/>
      <c r="F42" s="300"/>
      <c r="G42" s="300"/>
      <c r="H42" s="300"/>
      <c r="I42" s="300"/>
      <c r="J42" s="300"/>
      <c r="K42" s="300"/>
      <c r="L42" s="133">
        <v>26850.35</v>
      </c>
      <c r="M42" s="133">
        <v>134.24</v>
      </c>
      <c r="N42" s="133">
        <v>0</v>
      </c>
      <c r="O42" s="133">
        <v>26984.59</v>
      </c>
      <c r="P42" s="133"/>
    </row>
    <row r="43" spans="1:16" ht="9.9" customHeight="1" x14ac:dyDescent="0.3">
      <c r="A43" s="206" t="s">
        <v>413</v>
      </c>
      <c r="B43" s="291" t="s">
        <v>336</v>
      </c>
      <c r="C43" s="292"/>
      <c r="D43" s="292"/>
      <c r="E43" s="299" t="s">
        <v>414</v>
      </c>
      <c r="F43" s="300"/>
      <c r="G43" s="300"/>
      <c r="H43" s="300"/>
      <c r="I43" s="300"/>
      <c r="J43" s="300"/>
      <c r="K43" s="300"/>
      <c r="L43" s="133">
        <v>26850.35</v>
      </c>
      <c r="M43" s="133">
        <v>134.24</v>
      </c>
      <c r="N43" s="133">
        <v>0</v>
      </c>
      <c r="O43" s="133">
        <v>26984.59</v>
      </c>
      <c r="P43" s="133"/>
    </row>
    <row r="44" spans="1:16" ht="9.9" customHeight="1" x14ac:dyDescent="0.3">
      <c r="A44" s="206" t="s">
        <v>415</v>
      </c>
      <c r="B44" s="291" t="s">
        <v>336</v>
      </c>
      <c r="C44" s="292"/>
      <c r="D44" s="292"/>
      <c r="E44" s="292"/>
      <c r="F44" s="299" t="s">
        <v>414</v>
      </c>
      <c r="G44" s="300"/>
      <c r="H44" s="300"/>
      <c r="I44" s="300"/>
      <c r="J44" s="300"/>
      <c r="K44" s="300"/>
      <c r="L44" s="133">
        <v>26850.35</v>
      </c>
      <c r="M44" s="133">
        <v>134.24</v>
      </c>
      <c r="N44" s="133">
        <v>0</v>
      </c>
      <c r="O44" s="133">
        <v>26984.59</v>
      </c>
      <c r="P44" s="133"/>
    </row>
    <row r="45" spans="1:16" ht="9.9" customHeight="1" x14ac:dyDescent="0.3">
      <c r="A45" s="207" t="s">
        <v>416</v>
      </c>
      <c r="B45" s="291" t="s">
        <v>336</v>
      </c>
      <c r="C45" s="292"/>
      <c r="D45" s="292"/>
      <c r="E45" s="292"/>
      <c r="F45" s="292"/>
      <c r="G45" s="301" t="s">
        <v>417</v>
      </c>
      <c r="H45" s="302"/>
      <c r="I45" s="302"/>
      <c r="J45" s="302"/>
      <c r="K45" s="302"/>
      <c r="L45" s="134">
        <v>26850.35</v>
      </c>
      <c r="M45" s="134">
        <v>134.24</v>
      </c>
      <c r="N45" s="134">
        <v>0</v>
      </c>
      <c r="O45" s="134">
        <v>26984.59</v>
      </c>
      <c r="P45" s="134"/>
    </row>
    <row r="46" spans="1:16" ht="9.9" customHeight="1" x14ac:dyDescent="0.3">
      <c r="A46" s="30" t="s">
        <v>336</v>
      </c>
      <c r="B46" s="291" t="s">
        <v>336</v>
      </c>
      <c r="C46" s="292"/>
      <c r="D46" s="292"/>
      <c r="E46" s="292"/>
      <c r="F46" s="292"/>
      <c r="G46" s="31" t="s">
        <v>336</v>
      </c>
      <c r="H46" s="32"/>
      <c r="I46" s="32"/>
      <c r="J46" s="32"/>
      <c r="K46" s="32"/>
      <c r="L46" s="135"/>
      <c r="M46" s="135"/>
      <c r="N46" s="135"/>
      <c r="O46" s="135"/>
      <c r="P46" s="135"/>
    </row>
    <row r="47" spans="1:16" ht="9.9" customHeight="1" x14ac:dyDescent="0.3">
      <c r="A47" s="206" t="s">
        <v>418</v>
      </c>
      <c r="B47" s="291" t="s">
        <v>336</v>
      </c>
      <c r="C47" s="292"/>
      <c r="D47" s="299" t="s">
        <v>419</v>
      </c>
      <c r="E47" s="300"/>
      <c r="F47" s="300"/>
      <c r="G47" s="300"/>
      <c r="H47" s="300"/>
      <c r="I47" s="300"/>
      <c r="J47" s="300"/>
      <c r="K47" s="300"/>
      <c r="L47" s="133">
        <v>3529982.6</v>
      </c>
      <c r="M47" s="133">
        <v>420791.96</v>
      </c>
      <c r="N47" s="133">
        <v>168703.52</v>
      </c>
      <c r="O47" s="133">
        <v>3782071.04</v>
      </c>
      <c r="P47" s="133"/>
    </row>
    <row r="48" spans="1:16" ht="9.9" customHeight="1" x14ac:dyDescent="0.3">
      <c r="A48" s="206" t="s">
        <v>420</v>
      </c>
      <c r="B48" s="291" t="s">
        <v>336</v>
      </c>
      <c r="C48" s="292"/>
      <c r="D48" s="292"/>
      <c r="E48" s="299" t="s">
        <v>421</v>
      </c>
      <c r="F48" s="300"/>
      <c r="G48" s="300"/>
      <c r="H48" s="300"/>
      <c r="I48" s="300"/>
      <c r="J48" s="300"/>
      <c r="K48" s="300"/>
      <c r="L48" s="133">
        <v>29089097.149999999</v>
      </c>
      <c r="M48" s="133">
        <v>420791.96</v>
      </c>
      <c r="N48" s="133">
        <v>0</v>
      </c>
      <c r="O48" s="133">
        <v>29509889.109999999</v>
      </c>
      <c r="P48" s="133"/>
    </row>
    <row r="49" spans="1:16" ht="9.9" customHeight="1" x14ac:dyDescent="0.3">
      <c r="A49" s="206" t="s">
        <v>422</v>
      </c>
      <c r="B49" s="291" t="s">
        <v>336</v>
      </c>
      <c r="C49" s="292"/>
      <c r="D49" s="292"/>
      <c r="E49" s="292"/>
      <c r="F49" s="299" t="s">
        <v>421</v>
      </c>
      <c r="G49" s="300"/>
      <c r="H49" s="300"/>
      <c r="I49" s="300"/>
      <c r="J49" s="300"/>
      <c r="K49" s="300"/>
      <c r="L49" s="133">
        <v>29089097.149999999</v>
      </c>
      <c r="M49" s="133">
        <v>420791.96</v>
      </c>
      <c r="N49" s="133">
        <v>0</v>
      </c>
      <c r="O49" s="133">
        <v>29509889.109999999</v>
      </c>
      <c r="P49" s="133"/>
    </row>
    <row r="50" spans="1:16" ht="9.9" customHeight="1" x14ac:dyDescent="0.3">
      <c r="A50" s="207" t="s">
        <v>423</v>
      </c>
      <c r="B50" s="291" t="s">
        <v>336</v>
      </c>
      <c r="C50" s="292"/>
      <c r="D50" s="292"/>
      <c r="E50" s="292"/>
      <c r="F50" s="292"/>
      <c r="G50" s="301" t="s">
        <v>424</v>
      </c>
      <c r="H50" s="302"/>
      <c r="I50" s="302"/>
      <c r="J50" s="302"/>
      <c r="K50" s="302"/>
      <c r="L50" s="134">
        <v>759111.34</v>
      </c>
      <c r="M50" s="134">
        <v>0</v>
      </c>
      <c r="N50" s="134">
        <v>0</v>
      </c>
      <c r="O50" s="134">
        <v>759111.34</v>
      </c>
      <c r="P50" s="134"/>
    </row>
    <row r="51" spans="1:16" ht="9.9" customHeight="1" x14ac:dyDescent="0.3">
      <c r="A51" s="207" t="s">
        <v>425</v>
      </c>
      <c r="B51" s="291" t="s">
        <v>336</v>
      </c>
      <c r="C51" s="292"/>
      <c r="D51" s="292"/>
      <c r="E51" s="292"/>
      <c r="F51" s="292"/>
      <c r="G51" s="301" t="s">
        <v>426</v>
      </c>
      <c r="H51" s="302"/>
      <c r="I51" s="302"/>
      <c r="J51" s="302"/>
      <c r="K51" s="302"/>
      <c r="L51" s="134">
        <v>350327.15</v>
      </c>
      <c r="M51" s="134">
        <v>0</v>
      </c>
      <c r="N51" s="134">
        <v>0</v>
      </c>
      <c r="O51" s="134">
        <v>350327.15</v>
      </c>
      <c r="P51" s="134"/>
    </row>
    <row r="52" spans="1:16" ht="9.9" customHeight="1" x14ac:dyDescent="0.3">
      <c r="A52" s="207" t="s">
        <v>427</v>
      </c>
      <c r="B52" s="291" t="s">
        <v>336</v>
      </c>
      <c r="C52" s="292"/>
      <c r="D52" s="292"/>
      <c r="E52" s="292"/>
      <c r="F52" s="292"/>
      <c r="G52" s="301" t="s">
        <v>428</v>
      </c>
      <c r="H52" s="302"/>
      <c r="I52" s="302"/>
      <c r="J52" s="302"/>
      <c r="K52" s="302"/>
      <c r="L52" s="134">
        <v>1108963.1499999999</v>
      </c>
      <c r="M52" s="134">
        <v>0</v>
      </c>
      <c r="N52" s="134">
        <v>0</v>
      </c>
      <c r="O52" s="134">
        <v>1108963.1499999999</v>
      </c>
      <c r="P52" s="134"/>
    </row>
    <row r="53" spans="1:16" ht="9.9" customHeight="1" x14ac:dyDescent="0.3">
      <c r="A53" s="207" t="s">
        <v>429</v>
      </c>
      <c r="B53" s="291" t="s">
        <v>336</v>
      </c>
      <c r="C53" s="292"/>
      <c r="D53" s="292"/>
      <c r="E53" s="292"/>
      <c r="F53" s="292"/>
      <c r="G53" s="301" t="s">
        <v>430</v>
      </c>
      <c r="H53" s="302"/>
      <c r="I53" s="302"/>
      <c r="J53" s="302"/>
      <c r="K53" s="302"/>
      <c r="L53" s="134">
        <v>856765.32</v>
      </c>
      <c r="M53" s="134">
        <v>0</v>
      </c>
      <c r="N53" s="134">
        <v>0</v>
      </c>
      <c r="O53" s="134">
        <v>856765.32</v>
      </c>
      <c r="P53" s="134"/>
    </row>
    <row r="54" spans="1:16" ht="9.9" customHeight="1" x14ac:dyDescent="0.3">
      <c r="A54" s="207" t="s">
        <v>431</v>
      </c>
      <c r="B54" s="291" t="s">
        <v>336</v>
      </c>
      <c r="C54" s="292"/>
      <c r="D54" s="292"/>
      <c r="E54" s="292"/>
      <c r="F54" s="292"/>
      <c r="G54" s="301" t="s">
        <v>432</v>
      </c>
      <c r="H54" s="302"/>
      <c r="I54" s="302"/>
      <c r="J54" s="302"/>
      <c r="K54" s="302"/>
      <c r="L54" s="134">
        <v>1266070.58</v>
      </c>
      <c r="M54" s="134">
        <v>0</v>
      </c>
      <c r="N54" s="134">
        <v>0</v>
      </c>
      <c r="O54" s="134">
        <v>1266070.58</v>
      </c>
      <c r="P54" s="134"/>
    </row>
    <row r="55" spans="1:16" ht="9.9" customHeight="1" x14ac:dyDescent="0.3">
      <c r="A55" s="207" t="s">
        <v>433</v>
      </c>
      <c r="B55" s="291" t="s">
        <v>336</v>
      </c>
      <c r="C55" s="292"/>
      <c r="D55" s="292"/>
      <c r="E55" s="292"/>
      <c r="F55" s="292"/>
      <c r="G55" s="301" t="s">
        <v>434</v>
      </c>
      <c r="H55" s="302"/>
      <c r="I55" s="302"/>
      <c r="J55" s="302"/>
      <c r="K55" s="302"/>
      <c r="L55" s="134">
        <v>601566.87</v>
      </c>
      <c r="M55" s="134">
        <v>0</v>
      </c>
      <c r="N55" s="134">
        <v>0</v>
      </c>
      <c r="O55" s="134">
        <v>601566.87</v>
      </c>
      <c r="P55" s="134"/>
    </row>
    <row r="56" spans="1:16" ht="9.9" customHeight="1" x14ac:dyDescent="0.3">
      <c r="A56" s="207" t="s">
        <v>435</v>
      </c>
      <c r="B56" s="291" t="s">
        <v>336</v>
      </c>
      <c r="C56" s="292"/>
      <c r="D56" s="292"/>
      <c r="E56" s="292"/>
      <c r="F56" s="292"/>
      <c r="G56" s="301" t="s">
        <v>436</v>
      </c>
      <c r="H56" s="302"/>
      <c r="I56" s="302"/>
      <c r="J56" s="302"/>
      <c r="K56" s="302"/>
      <c r="L56" s="134">
        <v>1867251.87</v>
      </c>
      <c r="M56" s="134">
        <v>0</v>
      </c>
      <c r="N56" s="134">
        <v>0</v>
      </c>
      <c r="O56" s="134">
        <v>1867251.87</v>
      </c>
      <c r="P56" s="134"/>
    </row>
    <row r="57" spans="1:16" ht="9.9" customHeight="1" x14ac:dyDescent="0.3">
      <c r="A57" s="207" t="s">
        <v>437</v>
      </c>
      <c r="B57" s="291" t="s">
        <v>336</v>
      </c>
      <c r="C57" s="292"/>
      <c r="D57" s="292"/>
      <c r="E57" s="292"/>
      <c r="F57" s="292"/>
      <c r="G57" s="301" t="s">
        <v>438</v>
      </c>
      <c r="H57" s="302"/>
      <c r="I57" s="302"/>
      <c r="J57" s="302"/>
      <c r="K57" s="302"/>
      <c r="L57" s="134">
        <v>76973.740000000005</v>
      </c>
      <c r="M57" s="134">
        <v>0</v>
      </c>
      <c r="N57" s="134">
        <v>0</v>
      </c>
      <c r="O57" s="134">
        <v>76973.740000000005</v>
      </c>
      <c r="P57" s="134"/>
    </row>
    <row r="58" spans="1:16" ht="9.9" customHeight="1" x14ac:dyDescent="0.3">
      <c r="A58" s="207" t="s">
        <v>439</v>
      </c>
      <c r="B58" s="291" t="s">
        <v>336</v>
      </c>
      <c r="C58" s="292"/>
      <c r="D58" s="292"/>
      <c r="E58" s="292"/>
      <c r="F58" s="292"/>
      <c r="G58" s="301" t="s">
        <v>440</v>
      </c>
      <c r="H58" s="302"/>
      <c r="I58" s="302"/>
      <c r="J58" s="302"/>
      <c r="K58" s="302"/>
      <c r="L58" s="134">
        <v>48104.38</v>
      </c>
      <c r="M58" s="134">
        <v>0</v>
      </c>
      <c r="N58" s="134">
        <v>0</v>
      </c>
      <c r="O58" s="134">
        <v>48104.38</v>
      </c>
      <c r="P58" s="134"/>
    </row>
    <row r="59" spans="1:16" ht="9.9" customHeight="1" x14ac:dyDescent="0.3">
      <c r="A59" s="207" t="s">
        <v>441</v>
      </c>
      <c r="B59" s="291" t="s">
        <v>336</v>
      </c>
      <c r="C59" s="292"/>
      <c r="D59" s="292"/>
      <c r="E59" s="292"/>
      <c r="F59" s="292"/>
      <c r="G59" s="301" t="s">
        <v>442</v>
      </c>
      <c r="H59" s="302"/>
      <c r="I59" s="302"/>
      <c r="J59" s="302"/>
      <c r="K59" s="302"/>
      <c r="L59" s="134">
        <v>555431.16</v>
      </c>
      <c r="M59" s="134">
        <v>0</v>
      </c>
      <c r="N59" s="134">
        <v>0</v>
      </c>
      <c r="O59" s="134">
        <v>555431.16</v>
      </c>
      <c r="P59" s="134"/>
    </row>
    <row r="60" spans="1:16" ht="9.9" customHeight="1" x14ac:dyDescent="0.3">
      <c r="A60" s="207" t="s">
        <v>443</v>
      </c>
      <c r="B60" s="291" t="s">
        <v>336</v>
      </c>
      <c r="C60" s="292"/>
      <c r="D60" s="292"/>
      <c r="E60" s="292"/>
      <c r="F60" s="292"/>
      <c r="G60" s="301" t="s">
        <v>444</v>
      </c>
      <c r="H60" s="302"/>
      <c r="I60" s="302"/>
      <c r="J60" s="302"/>
      <c r="K60" s="302"/>
      <c r="L60" s="134">
        <v>120178.97</v>
      </c>
      <c r="M60" s="134">
        <v>0</v>
      </c>
      <c r="N60" s="134">
        <v>0</v>
      </c>
      <c r="O60" s="134">
        <v>120178.97</v>
      </c>
      <c r="P60" s="134"/>
    </row>
    <row r="61" spans="1:16" ht="9.9" customHeight="1" x14ac:dyDescent="0.3">
      <c r="A61" s="207" t="s">
        <v>445</v>
      </c>
      <c r="B61" s="291" t="s">
        <v>336</v>
      </c>
      <c r="C61" s="292"/>
      <c r="D61" s="292"/>
      <c r="E61" s="292"/>
      <c r="F61" s="292"/>
      <c r="G61" s="301" t="s">
        <v>446</v>
      </c>
      <c r="H61" s="302"/>
      <c r="I61" s="302"/>
      <c r="J61" s="302"/>
      <c r="K61" s="302"/>
      <c r="L61" s="134">
        <v>31828.44</v>
      </c>
      <c r="M61" s="134">
        <v>0</v>
      </c>
      <c r="N61" s="134">
        <v>0</v>
      </c>
      <c r="O61" s="134">
        <v>31828.44</v>
      </c>
      <c r="P61" s="134"/>
    </row>
    <row r="62" spans="1:16" ht="9.9" customHeight="1" x14ac:dyDescent="0.3">
      <c r="A62" s="207" t="s">
        <v>447</v>
      </c>
      <c r="B62" s="291" t="s">
        <v>336</v>
      </c>
      <c r="C62" s="292"/>
      <c r="D62" s="292"/>
      <c r="E62" s="292"/>
      <c r="F62" s="292"/>
      <c r="G62" s="301" t="s">
        <v>448</v>
      </c>
      <c r="H62" s="302"/>
      <c r="I62" s="302"/>
      <c r="J62" s="302"/>
      <c r="K62" s="302"/>
      <c r="L62" s="134">
        <v>525406.35</v>
      </c>
      <c r="M62" s="134">
        <v>0</v>
      </c>
      <c r="N62" s="134">
        <v>0</v>
      </c>
      <c r="O62" s="134">
        <v>525406.35</v>
      </c>
      <c r="P62" s="134"/>
    </row>
    <row r="63" spans="1:16" ht="9.9" customHeight="1" x14ac:dyDescent="0.3">
      <c r="A63" s="207" t="s">
        <v>449</v>
      </c>
      <c r="B63" s="291" t="s">
        <v>336</v>
      </c>
      <c r="C63" s="292"/>
      <c r="D63" s="292"/>
      <c r="E63" s="292"/>
      <c r="F63" s="292"/>
      <c r="G63" s="301" t="s">
        <v>450</v>
      </c>
      <c r="H63" s="302"/>
      <c r="I63" s="302"/>
      <c r="J63" s="302"/>
      <c r="K63" s="302"/>
      <c r="L63" s="134">
        <v>9021.5</v>
      </c>
      <c r="M63" s="134">
        <v>0</v>
      </c>
      <c r="N63" s="134">
        <v>0</v>
      </c>
      <c r="O63" s="134">
        <v>9021.5</v>
      </c>
      <c r="P63" s="134"/>
    </row>
    <row r="64" spans="1:16" ht="9.9" customHeight="1" x14ac:dyDescent="0.3">
      <c r="A64" s="207" t="s">
        <v>451</v>
      </c>
      <c r="B64" s="291" t="s">
        <v>336</v>
      </c>
      <c r="C64" s="292"/>
      <c r="D64" s="292"/>
      <c r="E64" s="292"/>
      <c r="F64" s="292"/>
      <c r="G64" s="301" t="s">
        <v>452</v>
      </c>
      <c r="H64" s="302"/>
      <c r="I64" s="302"/>
      <c r="J64" s="302"/>
      <c r="K64" s="302"/>
      <c r="L64" s="134">
        <v>2345610.4500000002</v>
      </c>
      <c r="M64" s="134">
        <v>0</v>
      </c>
      <c r="N64" s="134">
        <v>0</v>
      </c>
      <c r="O64" s="134">
        <v>2345610.4500000002</v>
      </c>
      <c r="P64" s="134"/>
    </row>
    <row r="65" spans="1:16" ht="9.9" customHeight="1" x14ac:dyDescent="0.3">
      <c r="A65" s="207" t="s">
        <v>453</v>
      </c>
      <c r="B65" s="291" t="s">
        <v>336</v>
      </c>
      <c r="C65" s="292"/>
      <c r="D65" s="292"/>
      <c r="E65" s="292"/>
      <c r="F65" s="292"/>
      <c r="G65" s="301" t="s">
        <v>454</v>
      </c>
      <c r="H65" s="302"/>
      <c r="I65" s="302"/>
      <c r="J65" s="302"/>
      <c r="K65" s="302"/>
      <c r="L65" s="134">
        <v>5212125.3499999996</v>
      </c>
      <c r="M65" s="134">
        <v>0</v>
      </c>
      <c r="N65" s="134">
        <v>0</v>
      </c>
      <c r="O65" s="134">
        <v>5212125.3499999996</v>
      </c>
      <c r="P65" s="134"/>
    </row>
    <row r="66" spans="1:16" ht="9.9" customHeight="1" x14ac:dyDescent="0.3">
      <c r="A66" s="207" t="s">
        <v>455</v>
      </c>
      <c r="B66" s="291" t="s">
        <v>336</v>
      </c>
      <c r="C66" s="292"/>
      <c r="D66" s="292"/>
      <c r="E66" s="292"/>
      <c r="F66" s="292"/>
      <c r="G66" s="301" t="s">
        <v>456</v>
      </c>
      <c r="H66" s="302"/>
      <c r="I66" s="302"/>
      <c r="J66" s="302"/>
      <c r="K66" s="302"/>
      <c r="L66" s="134">
        <v>1212299.67</v>
      </c>
      <c r="M66" s="134">
        <v>0</v>
      </c>
      <c r="N66" s="134">
        <v>0</v>
      </c>
      <c r="O66" s="134">
        <v>1212299.67</v>
      </c>
      <c r="P66" s="134"/>
    </row>
    <row r="67" spans="1:16" ht="9.9" customHeight="1" x14ac:dyDescent="0.3">
      <c r="A67" s="207" t="s">
        <v>457</v>
      </c>
      <c r="B67" s="291" t="s">
        <v>336</v>
      </c>
      <c r="C67" s="292"/>
      <c r="D67" s="292"/>
      <c r="E67" s="292"/>
      <c r="F67" s="292"/>
      <c r="G67" s="301" t="s">
        <v>458</v>
      </c>
      <c r="H67" s="302"/>
      <c r="I67" s="302"/>
      <c r="J67" s="302"/>
      <c r="K67" s="302"/>
      <c r="L67" s="134">
        <v>5297950.66</v>
      </c>
      <c r="M67" s="134">
        <v>0</v>
      </c>
      <c r="N67" s="134">
        <v>0</v>
      </c>
      <c r="O67" s="134">
        <v>5297950.66</v>
      </c>
      <c r="P67" s="134"/>
    </row>
    <row r="68" spans="1:16" ht="9.9" customHeight="1" x14ac:dyDescent="0.3">
      <c r="A68" s="207" t="s">
        <v>459</v>
      </c>
      <c r="B68" s="291" t="s">
        <v>336</v>
      </c>
      <c r="C68" s="292"/>
      <c r="D68" s="292"/>
      <c r="E68" s="292"/>
      <c r="F68" s="292"/>
      <c r="G68" s="301" t="s">
        <v>460</v>
      </c>
      <c r="H68" s="302"/>
      <c r="I68" s="302"/>
      <c r="J68" s="302"/>
      <c r="K68" s="302"/>
      <c r="L68" s="136">
        <v>263138.71999999997</v>
      </c>
      <c r="M68" s="136">
        <v>0</v>
      </c>
      <c r="N68" s="136">
        <v>0</v>
      </c>
      <c r="O68" s="136">
        <v>263138.71999999997</v>
      </c>
      <c r="P68" s="136"/>
    </row>
    <row r="69" spans="1:16" ht="18.899999999999999" customHeight="1" x14ac:dyDescent="0.3">
      <c r="A69" s="207" t="s">
        <v>461</v>
      </c>
      <c r="B69" s="307" t="s">
        <v>336</v>
      </c>
      <c r="C69" s="308"/>
      <c r="D69" s="308"/>
      <c r="E69" s="308"/>
      <c r="F69" s="308"/>
      <c r="G69" s="309" t="s">
        <v>462</v>
      </c>
      <c r="H69" s="310"/>
      <c r="I69" s="310"/>
      <c r="J69" s="310"/>
      <c r="K69" s="310"/>
      <c r="L69" s="282">
        <v>1927122.81</v>
      </c>
      <c r="M69" s="282">
        <v>253298.59</v>
      </c>
      <c r="N69" s="282">
        <v>0</v>
      </c>
      <c r="O69" s="282">
        <v>2180421.4</v>
      </c>
      <c r="P69" s="282"/>
    </row>
    <row r="70" spans="1:16" ht="9.9" customHeight="1" x14ac:dyDescent="0.3">
      <c r="A70" s="207" t="s">
        <v>463</v>
      </c>
      <c r="B70" s="291" t="s">
        <v>336</v>
      </c>
      <c r="C70" s="292"/>
      <c r="D70" s="292"/>
      <c r="E70" s="292"/>
      <c r="F70" s="292"/>
      <c r="G70" s="301" t="s">
        <v>464</v>
      </c>
      <c r="H70" s="302"/>
      <c r="I70" s="302"/>
      <c r="J70" s="302"/>
      <c r="K70" s="302"/>
      <c r="L70" s="134">
        <v>3832172.58</v>
      </c>
      <c r="M70" s="134">
        <v>0</v>
      </c>
      <c r="N70" s="134">
        <v>0</v>
      </c>
      <c r="O70" s="134">
        <v>3832172.58</v>
      </c>
      <c r="P70" s="134"/>
    </row>
    <row r="71" spans="1:16" ht="9.9" customHeight="1" x14ac:dyDescent="0.3">
      <c r="A71" s="207" t="s">
        <v>465</v>
      </c>
      <c r="B71" s="291" t="s">
        <v>336</v>
      </c>
      <c r="C71" s="292"/>
      <c r="D71" s="292"/>
      <c r="E71" s="292"/>
      <c r="F71" s="292"/>
      <c r="G71" s="301" t="s">
        <v>466</v>
      </c>
      <c r="H71" s="302"/>
      <c r="I71" s="302"/>
      <c r="J71" s="302"/>
      <c r="K71" s="302"/>
      <c r="L71" s="134">
        <v>174389.91</v>
      </c>
      <c r="M71" s="134">
        <v>0</v>
      </c>
      <c r="N71" s="134">
        <v>0</v>
      </c>
      <c r="O71" s="134">
        <v>174389.91</v>
      </c>
      <c r="P71" s="134"/>
    </row>
    <row r="72" spans="1:16" ht="9.9" customHeight="1" x14ac:dyDescent="0.3">
      <c r="A72" s="207" t="s">
        <v>467</v>
      </c>
      <c r="B72" s="291" t="s">
        <v>336</v>
      </c>
      <c r="C72" s="292"/>
      <c r="D72" s="292"/>
      <c r="E72" s="292"/>
      <c r="F72" s="292"/>
      <c r="G72" s="301" t="s">
        <v>468</v>
      </c>
      <c r="H72" s="302"/>
      <c r="I72" s="302"/>
      <c r="J72" s="302"/>
      <c r="K72" s="302"/>
      <c r="L72" s="134">
        <v>175563.74</v>
      </c>
      <c r="M72" s="134">
        <v>0</v>
      </c>
      <c r="N72" s="134">
        <v>0</v>
      </c>
      <c r="O72" s="134">
        <v>175563.74</v>
      </c>
      <c r="P72" s="134"/>
    </row>
    <row r="73" spans="1:16" ht="9.9" customHeight="1" x14ac:dyDescent="0.3">
      <c r="A73" s="207" t="s">
        <v>469</v>
      </c>
      <c r="B73" s="291" t="s">
        <v>336</v>
      </c>
      <c r="C73" s="292"/>
      <c r="D73" s="292"/>
      <c r="E73" s="292"/>
      <c r="F73" s="292"/>
      <c r="G73" s="301" t="s">
        <v>470</v>
      </c>
      <c r="H73" s="302"/>
      <c r="I73" s="302"/>
      <c r="J73" s="302"/>
      <c r="K73" s="302"/>
      <c r="L73" s="134">
        <v>69645.5</v>
      </c>
      <c r="M73" s="134">
        <v>0</v>
      </c>
      <c r="N73" s="134">
        <v>0</v>
      </c>
      <c r="O73" s="134">
        <v>69645.5</v>
      </c>
      <c r="P73" s="134"/>
    </row>
    <row r="74" spans="1:16" ht="9.9" customHeight="1" x14ac:dyDescent="0.3">
      <c r="A74" s="207" t="s">
        <v>471</v>
      </c>
      <c r="B74" s="291" t="s">
        <v>336</v>
      </c>
      <c r="C74" s="292"/>
      <c r="D74" s="292"/>
      <c r="E74" s="292"/>
      <c r="F74" s="292"/>
      <c r="G74" s="301" t="s">
        <v>472</v>
      </c>
      <c r="H74" s="302"/>
      <c r="I74" s="302"/>
      <c r="J74" s="302"/>
      <c r="K74" s="302"/>
      <c r="L74" s="134">
        <v>182076.94</v>
      </c>
      <c r="M74" s="134">
        <v>92964</v>
      </c>
      <c r="N74" s="134">
        <v>0</v>
      </c>
      <c r="O74" s="134">
        <v>275040.94</v>
      </c>
      <c r="P74" s="134"/>
    </row>
    <row r="75" spans="1:16" ht="9.9" customHeight="1" x14ac:dyDescent="0.3">
      <c r="A75" s="207" t="s">
        <v>473</v>
      </c>
      <c r="B75" s="291" t="s">
        <v>336</v>
      </c>
      <c r="C75" s="292"/>
      <c r="D75" s="292"/>
      <c r="E75" s="292"/>
      <c r="F75" s="292"/>
      <c r="G75" s="301" t="s">
        <v>474</v>
      </c>
      <c r="H75" s="302"/>
      <c r="I75" s="302"/>
      <c r="J75" s="302"/>
      <c r="K75" s="302"/>
      <c r="L75" s="134">
        <v>220000</v>
      </c>
      <c r="M75" s="134">
        <v>74529.37</v>
      </c>
      <c r="N75" s="134">
        <v>0</v>
      </c>
      <c r="O75" s="134">
        <v>294529.37</v>
      </c>
      <c r="P75" s="134"/>
    </row>
    <row r="76" spans="1:16" ht="9.9" customHeight="1" x14ac:dyDescent="0.3">
      <c r="A76" s="30" t="s">
        <v>336</v>
      </c>
      <c r="B76" s="291" t="s">
        <v>336</v>
      </c>
      <c r="C76" s="292"/>
      <c r="D76" s="292"/>
      <c r="E76" s="292"/>
      <c r="F76" s="292"/>
      <c r="G76" s="31" t="s">
        <v>336</v>
      </c>
      <c r="H76" s="32"/>
      <c r="I76" s="32"/>
      <c r="J76" s="32"/>
      <c r="K76" s="32"/>
      <c r="L76" s="135"/>
      <c r="M76" s="135"/>
      <c r="N76" s="135"/>
      <c r="O76" s="135"/>
      <c r="P76" s="135"/>
    </row>
    <row r="77" spans="1:16" ht="9.9" customHeight="1" x14ac:dyDescent="0.3">
      <c r="A77" s="206" t="s">
        <v>475</v>
      </c>
      <c r="B77" s="291" t="s">
        <v>336</v>
      </c>
      <c r="C77" s="292"/>
      <c r="D77" s="292"/>
      <c r="E77" s="299" t="s">
        <v>476</v>
      </c>
      <c r="F77" s="300"/>
      <c r="G77" s="300"/>
      <c r="H77" s="300"/>
      <c r="I77" s="300"/>
      <c r="J77" s="300"/>
      <c r="K77" s="300"/>
      <c r="L77" s="133">
        <v>-25650589.780000001</v>
      </c>
      <c r="M77" s="133">
        <v>0</v>
      </c>
      <c r="N77" s="133">
        <v>168130.16</v>
      </c>
      <c r="O77" s="133">
        <v>-25818719.940000001</v>
      </c>
      <c r="P77" s="133"/>
    </row>
    <row r="78" spans="1:16" ht="9.9" customHeight="1" x14ac:dyDescent="0.3">
      <c r="A78" s="206" t="s">
        <v>477</v>
      </c>
      <c r="B78" s="291" t="s">
        <v>336</v>
      </c>
      <c r="C78" s="292"/>
      <c r="D78" s="292"/>
      <c r="E78" s="292"/>
      <c r="F78" s="299" t="s">
        <v>476</v>
      </c>
      <c r="G78" s="300"/>
      <c r="H78" s="300"/>
      <c r="I78" s="300"/>
      <c r="J78" s="300"/>
      <c r="K78" s="300"/>
      <c r="L78" s="133">
        <v>-25650589.780000001</v>
      </c>
      <c r="M78" s="133">
        <v>0</v>
      </c>
      <c r="N78" s="133">
        <v>168130.16</v>
      </c>
      <c r="O78" s="133">
        <v>-25818719.940000001</v>
      </c>
      <c r="P78" s="133"/>
    </row>
    <row r="79" spans="1:16" ht="9.9" customHeight="1" x14ac:dyDescent="0.3">
      <c r="A79" s="207" t="s">
        <v>478</v>
      </c>
      <c r="B79" s="291" t="s">
        <v>336</v>
      </c>
      <c r="C79" s="292"/>
      <c r="D79" s="292"/>
      <c r="E79" s="292"/>
      <c r="F79" s="292"/>
      <c r="G79" s="301" t="s">
        <v>479</v>
      </c>
      <c r="H79" s="302"/>
      <c r="I79" s="302"/>
      <c r="J79" s="302"/>
      <c r="K79" s="302"/>
      <c r="L79" s="134">
        <v>-1108963.1499999999</v>
      </c>
      <c r="M79" s="134">
        <v>0</v>
      </c>
      <c r="N79" s="134">
        <v>0</v>
      </c>
      <c r="O79" s="134">
        <v>-1108963.1499999999</v>
      </c>
      <c r="P79" s="134"/>
    </row>
    <row r="80" spans="1:16" ht="9.9" customHeight="1" x14ac:dyDescent="0.3">
      <c r="A80" s="207" t="s">
        <v>480</v>
      </c>
      <c r="B80" s="291" t="s">
        <v>336</v>
      </c>
      <c r="C80" s="292"/>
      <c r="D80" s="292"/>
      <c r="E80" s="292"/>
      <c r="F80" s="292"/>
      <c r="G80" s="301" t="s">
        <v>481</v>
      </c>
      <c r="H80" s="302"/>
      <c r="I80" s="302"/>
      <c r="J80" s="302"/>
      <c r="K80" s="302"/>
      <c r="L80" s="134">
        <v>-804219.26</v>
      </c>
      <c r="M80" s="134">
        <v>0</v>
      </c>
      <c r="N80" s="134">
        <v>14427.4</v>
      </c>
      <c r="O80" s="134">
        <v>-818646.66</v>
      </c>
      <c r="P80" s="134"/>
    </row>
    <row r="81" spans="1:16" ht="9.9" customHeight="1" x14ac:dyDescent="0.3">
      <c r="A81" s="207" t="s">
        <v>482</v>
      </c>
      <c r="B81" s="291" t="s">
        <v>336</v>
      </c>
      <c r="C81" s="292"/>
      <c r="D81" s="292"/>
      <c r="E81" s="292"/>
      <c r="F81" s="292"/>
      <c r="G81" s="301" t="s">
        <v>483</v>
      </c>
      <c r="H81" s="302"/>
      <c r="I81" s="302"/>
      <c r="J81" s="302"/>
      <c r="K81" s="302"/>
      <c r="L81" s="134">
        <v>-750718.12</v>
      </c>
      <c r="M81" s="134">
        <v>0</v>
      </c>
      <c r="N81" s="134">
        <v>3052.24</v>
      </c>
      <c r="O81" s="134">
        <v>-753770.36</v>
      </c>
      <c r="P81" s="134"/>
    </row>
    <row r="82" spans="1:16" ht="9.9" customHeight="1" x14ac:dyDescent="0.3">
      <c r="A82" s="207" t="s">
        <v>484</v>
      </c>
      <c r="B82" s="291" t="s">
        <v>336</v>
      </c>
      <c r="C82" s="292"/>
      <c r="D82" s="292"/>
      <c r="E82" s="292"/>
      <c r="F82" s="292"/>
      <c r="G82" s="301" t="s">
        <v>485</v>
      </c>
      <c r="H82" s="302"/>
      <c r="I82" s="302"/>
      <c r="J82" s="302"/>
      <c r="K82" s="302"/>
      <c r="L82" s="134">
        <v>-757738.02</v>
      </c>
      <c r="M82" s="134">
        <v>0</v>
      </c>
      <c r="N82" s="134">
        <v>60.13</v>
      </c>
      <c r="O82" s="134">
        <v>-757798.15</v>
      </c>
      <c r="P82" s="134"/>
    </row>
    <row r="83" spans="1:16" ht="9.9" customHeight="1" x14ac:dyDescent="0.3">
      <c r="A83" s="207" t="s">
        <v>486</v>
      </c>
      <c r="B83" s="291" t="s">
        <v>336</v>
      </c>
      <c r="C83" s="292"/>
      <c r="D83" s="292"/>
      <c r="E83" s="292"/>
      <c r="F83" s="292"/>
      <c r="G83" s="301" t="s">
        <v>487</v>
      </c>
      <c r="H83" s="302"/>
      <c r="I83" s="302"/>
      <c r="J83" s="302"/>
      <c r="K83" s="302"/>
      <c r="L83" s="134">
        <v>-1866943.65</v>
      </c>
      <c r="M83" s="134">
        <v>0</v>
      </c>
      <c r="N83" s="134">
        <v>308.22000000000003</v>
      </c>
      <c r="O83" s="134">
        <v>-1867251.87</v>
      </c>
      <c r="P83" s="134"/>
    </row>
    <row r="84" spans="1:16" ht="9.9" customHeight="1" x14ac:dyDescent="0.3">
      <c r="A84" s="207" t="s">
        <v>488</v>
      </c>
      <c r="B84" s="291" t="s">
        <v>336</v>
      </c>
      <c r="C84" s="292"/>
      <c r="D84" s="292"/>
      <c r="E84" s="292"/>
      <c r="F84" s="292"/>
      <c r="G84" s="301" t="s">
        <v>489</v>
      </c>
      <c r="H84" s="302"/>
      <c r="I84" s="302"/>
      <c r="J84" s="302"/>
      <c r="K84" s="302"/>
      <c r="L84" s="134">
        <v>-47792.13</v>
      </c>
      <c r="M84" s="134">
        <v>0</v>
      </c>
      <c r="N84" s="134">
        <v>653.75</v>
      </c>
      <c r="O84" s="134">
        <v>-48445.88</v>
      </c>
      <c r="P84" s="134"/>
    </row>
    <row r="85" spans="1:16" ht="9.9" customHeight="1" x14ac:dyDescent="0.3">
      <c r="A85" s="207" t="s">
        <v>490</v>
      </c>
      <c r="B85" s="291" t="s">
        <v>336</v>
      </c>
      <c r="C85" s="292"/>
      <c r="D85" s="292"/>
      <c r="E85" s="292"/>
      <c r="F85" s="292"/>
      <c r="G85" s="301" t="s">
        <v>491</v>
      </c>
      <c r="H85" s="302"/>
      <c r="I85" s="302"/>
      <c r="J85" s="302"/>
      <c r="K85" s="302"/>
      <c r="L85" s="134">
        <v>-349569.59</v>
      </c>
      <c r="M85" s="134">
        <v>0</v>
      </c>
      <c r="N85" s="134">
        <v>50.95</v>
      </c>
      <c r="O85" s="134">
        <v>-349620.54</v>
      </c>
      <c r="P85" s="134"/>
    </row>
    <row r="86" spans="1:16" ht="9.9" customHeight="1" x14ac:dyDescent="0.3">
      <c r="A86" s="207" t="s">
        <v>492</v>
      </c>
      <c r="B86" s="291" t="s">
        <v>336</v>
      </c>
      <c r="C86" s="292"/>
      <c r="D86" s="292"/>
      <c r="E86" s="292"/>
      <c r="F86" s="292"/>
      <c r="G86" s="301" t="s">
        <v>493</v>
      </c>
      <c r="H86" s="302"/>
      <c r="I86" s="302"/>
      <c r="J86" s="302"/>
      <c r="K86" s="302"/>
      <c r="L86" s="134">
        <v>-47922.65</v>
      </c>
      <c r="M86" s="134">
        <v>0</v>
      </c>
      <c r="N86" s="134">
        <v>17.489999999999998</v>
      </c>
      <c r="O86" s="134">
        <v>-47940.14</v>
      </c>
      <c r="P86" s="134"/>
    </row>
    <row r="87" spans="1:16" ht="9.9" customHeight="1" x14ac:dyDescent="0.3">
      <c r="A87" s="207" t="s">
        <v>494</v>
      </c>
      <c r="B87" s="291" t="s">
        <v>336</v>
      </c>
      <c r="C87" s="292"/>
      <c r="D87" s="292"/>
      <c r="E87" s="292"/>
      <c r="F87" s="292"/>
      <c r="G87" s="301" t="s">
        <v>495</v>
      </c>
      <c r="H87" s="302"/>
      <c r="I87" s="302"/>
      <c r="J87" s="302"/>
      <c r="K87" s="302"/>
      <c r="L87" s="134">
        <v>-601566.87</v>
      </c>
      <c r="M87" s="134">
        <v>0</v>
      </c>
      <c r="N87" s="134">
        <v>0</v>
      </c>
      <c r="O87" s="134">
        <v>-601566.87</v>
      </c>
      <c r="P87" s="134"/>
    </row>
    <row r="88" spans="1:16" ht="9.9" customHeight="1" x14ac:dyDescent="0.3">
      <c r="A88" s="207" t="s">
        <v>496</v>
      </c>
      <c r="B88" s="291" t="s">
        <v>336</v>
      </c>
      <c r="C88" s="292"/>
      <c r="D88" s="292"/>
      <c r="E88" s="292"/>
      <c r="F88" s="292"/>
      <c r="G88" s="301" t="s">
        <v>497</v>
      </c>
      <c r="H88" s="302"/>
      <c r="I88" s="302"/>
      <c r="J88" s="302"/>
      <c r="K88" s="302"/>
      <c r="L88" s="134">
        <v>-530278.17000000004</v>
      </c>
      <c r="M88" s="134">
        <v>0</v>
      </c>
      <c r="N88" s="134">
        <v>466.65</v>
      </c>
      <c r="O88" s="134">
        <v>-530744.81999999995</v>
      </c>
      <c r="P88" s="134"/>
    </row>
    <row r="89" spans="1:16" ht="9.9" customHeight="1" x14ac:dyDescent="0.3">
      <c r="A89" s="207" t="s">
        <v>498</v>
      </c>
      <c r="B89" s="291" t="s">
        <v>336</v>
      </c>
      <c r="C89" s="292"/>
      <c r="D89" s="292"/>
      <c r="E89" s="292"/>
      <c r="F89" s="292"/>
      <c r="G89" s="301" t="s">
        <v>499</v>
      </c>
      <c r="H89" s="302"/>
      <c r="I89" s="302"/>
      <c r="J89" s="302"/>
      <c r="K89" s="302"/>
      <c r="L89" s="134">
        <v>-120178.97</v>
      </c>
      <c r="M89" s="134">
        <v>0</v>
      </c>
      <c r="N89" s="134">
        <v>0</v>
      </c>
      <c r="O89" s="134">
        <v>-120178.97</v>
      </c>
      <c r="P89" s="134"/>
    </row>
    <row r="90" spans="1:16" ht="9.9" customHeight="1" x14ac:dyDescent="0.3">
      <c r="A90" s="207" t="s">
        <v>500</v>
      </c>
      <c r="B90" s="291" t="s">
        <v>336</v>
      </c>
      <c r="C90" s="292"/>
      <c r="D90" s="292"/>
      <c r="E90" s="292"/>
      <c r="F90" s="292"/>
      <c r="G90" s="301" t="s">
        <v>501</v>
      </c>
      <c r="H90" s="302"/>
      <c r="I90" s="302"/>
      <c r="J90" s="302"/>
      <c r="K90" s="302"/>
      <c r="L90" s="134">
        <v>-31828.44</v>
      </c>
      <c r="M90" s="134">
        <v>0</v>
      </c>
      <c r="N90" s="134">
        <v>0</v>
      </c>
      <c r="O90" s="134">
        <v>-31828.44</v>
      </c>
      <c r="P90" s="134"/>
    </row>
    <row r="91" spans="1:16" ht="9.9" customHeight="1" x14ac:dyDescent="0.3">
      <c r="A91" s="207" t="s">
        <v>502</v>
      </c>
      <c r="B91" s="291" t="s">
        <v>336</v>
      </c>
      <c r="C91" s="292"/>
      <c r="D91" s="292"/>
      <c r="E91" s="292"/>
      <c r="F91" s="292"/>
      <c r="G91" s="301" t="s">
        <v>503</v>
      </c>
      <c r="H91" s="302"/>
      <c r="I91" s="302"/>
      <c r="J91" s="302"/>
      <c r="K91" s="302"/>
      <c r="L91" s="134">
        <v>-525406.35</v>
      </c>
      <c r="M91" s="134">
        <v>0</v>
      </c>
      <c r="N91" s="134">
        <v>0</v>
      </c>
      <c r="O91" s="134">
        <v>-525406.35</v>
      </c>
      <c r="P91" s="134"/>
    </row>
    <row r="92" spans="1:16" ht="9.9" customHeight="1" x14ac:dyDescent="0.3">
      <c r="A92" s="207" t="s">
        <v>504</v>
      </c>
      <c r="B92" s="291" t="s">
        <v>336</v>
      </c>
      <c r="C92" s="292"/>
      <c r="D92" s="292"/>
      <c r="E92" s="292"/>
      <c r="F92" s="292"/>
      <c r="G92" s="301" t="s">
        <v>505</v>
      </c>
      <c r="H92" s="302"/>
      <c r="I92" s="302"/>
      <c r="J92" s="302"/>
      <c r="K92" s="302"/>
      <c r="L92" s="134">
        <v>-9021.5</v>
      </c>
      <c r="M92" s="134">
        <v>0</v>
      </c>
      <c r="N92" s="134">
        <v>0</v>
      </c>
      <c r="O92" s="134">
        <v>-9021.5</v>
      </c>
      <c r="P92" s="134"/>
    </row>
    <row r="93" spans="1:16" ht="9.9" customHeight="1" x14ac:dyDescent="0.3">
      <c r="A93" s="207" t="s">
        <v>506</v>
      </c>
      <c r="B93" s="291" t="s">
        <v>336</v>
      </c>
      <c r="C93" s="292"/>
      <c r="D93" s="292"/>
      <c r="E93" s="292"/>
      <c r="F93" s="292"/>
      <c r="G93" s="301" t="s">
        <v>507</v>
      </c>
      <c r="H93" s="302"/>
      <c r="I93" s="302"/>
      <c r="J93" s="302"/>
      <c r="K93" s="302"/>
      <c r="L93" s="134">
        <v>-2245081.9</v>
      </c>
      <c r="M93" s="134">
        <v>0</v>
      </c>
      <c r="N93" s="134">
        <v>17185.32</v>
      </c>
      <c r="O93" s="134">
        <v>-2262267.2200000002</v>
      </c>
      <c r="P93" s="134"/>
    </row>
    <row r="94" spans="1:16" ht="9.9" customHeight="1" x14ac:dyDescent="0.3">
      <c r="A94" s="207" t="s">
        <v>508</v>
      </c>
      <c r="B94" s="291" t="s">
        <v>336</v>
      </c>
      <c r="C94" s="292"/>
      <c r="D94" s="292"/>
      <c r="E94" s="292"/>
      <c r="F94" s="292"/>
      <c r="G94" s="301" t="s">
        <v>509</v>
      </c>
      <c r="H94" s="302"/>
      <c r="I94" s="302"/>
      <c r="J94" s="302"/>
      <c r="K94" s="302"/>
      <c r="L94" s="134">
        <v>-4821994.2</v>
      </c>
      <c r="M94" s="134">
        <v>0</v>
      </c>
      <c r="N94" s="134">
        <v>28886.1</v>
      </c>
      <c r="O94" s="134">
        <v>-4850880.3</v>
      </c>
      <c r="P94" s="134"/>
    </row>
    <row r="95" spans="1:16" ht="9.9" customHeight="1" x14ac:dyDescent="0.3">
      <c r="A95" s="207" t="s">
        <v>510</v>
      </c>
      <c r="B95" s="291" t="s">
        <v>336</v>
      </c>
      <c r="C95" s="292"/>
      <c r="D95" s="292"/>
      <c r="E95" s="292"/>
      <c r="F95" s="292"/>
      <c r="G95" s="301" t="s">
        <v>511</v>
      </c>
      <c r="H95" s="302"/>
      <c r="I95" s="302"/>
      <c r="J95" s="302"/>
      <c r="K95" s="302"/>
      <c r="L95" s="134">
        <v>-1165768.4099999999</v>
      </c>
      <c r="M95" s="134">
        <v>0</v>
      </c>
      <c r="N95" s="134">
        <v>1637.05</v>
      </c>
      <c r="O95" s="134">
        <v>-1167405.46</v>
      </c>
      <c r="P95" s="134"/>
    </row>
    <row r="96" spans="1:16" ht="9.9" customHeight="1" x14ac:dyDescent="0.3">
      <c r="A96" s="207" t="s">
        <v>512</v>
      </c>
      <c r="B96" s="291" t="s">
        <v>336</v>
      </c>
      <c r="C96" s="292"/>
      <c r="D96" s="292"/>
      <c r="E96" s="292"/>
      <c r="F96" s="292"/>
      <c r="G96" s="301" t="s">
        <v>513</v>
      </c>
      <c r="H96" s="302"/>
      <c r="I96" s="302"/>
      <c r="J96" s="302"/>
      <c r="K96" s="302"/>
      <c r="L96" s="134">
        <v>-5285149.82</v>
      </c>
      <c r="M96" s="134">
        <v>0</v>
      </c>
      <c r="N96" s="134">
        <v>570.23</v>
      </c>
      <c r="O96" s="134">
        <v>-5285720.05</v>
      </c>
      <c r="P96" s="134"/>
    </row>
    <row r="97" spans="1:16" ht="9.9" customHeight="1" x14ac:dyDescent="0.3">
      <c r="A97" s="207" t="s">
        <v>514</v>
      </c>
      <c r="B97" s="291" t="s">
        <v>336</v>
      </c>
      <c r="C97" s="292"/>
      <c r="D97" s="292"/>
      <c r="E97" s="292"/>
      <c r="F97" s="292"/>
      <c r="G97" s="301" t="s">
        <v>515</v>
      </c>
      <c r="H97" s="302"/>
      <c r="I97" s="302"/>
      <c r="J97" s="302"/>
      <c r="K97" s="302"/>
      <c r="L97" s="134">
        <v>-172689.98</v>
      </c>
      <c r="M97" s="134">
        <v>0</v>
      </c>
      <c r="N97" s="134">
        <v>4469.75</v>
      </c>
      <c r="O97" s="134">
        <v>-177159.73</v>
      </c>
      <c r="P97" s="134"/>
    </row>
    <row r="98" spans="1:16" ht="18.899999999999999" customHeight="1" x14ac:dyDescent="0.3">
      <c r="A98" s="207" t="s">
        <v>516</v>
      </c>
      <c r="B98" s="291" t="s">
        <v>336</v>
      </c>
      <c r="C98" s="292"/>
      <c r="D98" s="292"/>
      <c r="E98" s="292"/>
      <c r="F98" s="292"/>
      <c r="G98" s="301" t="s">
        <v>517</v>
      </c>
      <c r="H98" s="302"/>
      <c r="I98" s="302"/>
      <c r="J98" s="302"/>
      <c r="K98" s="302"/>
      <c r="L98" s="134">
        <v>-359367.22</v>
      </c>
      <c r="M98" s="134">
        <v>0</v>
      </c>
      <c r="N98" s="134">
        <v>91899.27</v>
      </c>
      <c r="O98" s="134">
        <v>-451266.49</v>
      </c>
      <c r="P98" s="134"/>
    </row>
    <row r="99" spans="1:16" ht="9.9" customHeight="1" x14ac:dyDescent="0.3">
      <c r="A99" s="207" t="s">
        <v>518</v>
      </c>
      <c r="B99" s="291" t="s">
        <v>336</v>
      </c>
      <c r="C99" s="292"/>
      <c r="D99" s="292"/>
      <c r="E99" s="292"/>
      <c r="F99" s="292"/>
      <c r="G99" s="301" t="s">
        <v>519</v>
      </c>
      <c r="H99" s="302"/>
      <c r="I99" s="302"/>
      <c r="J99" s="302"/>
      <c r="K99" s="302"/>
      <c r="L99" s="134">
        <v>-3832172.58</v>
      </c>
      <c r="M99" s="134">
        <v>0</v>
      </c>
      <c r="N99" s="134">
        <v>0</v>
      </c>
      <c r="O99" s="134">
        <v>-3832172.58</v>
      </c>
      <c r="P99" s="134"/>
    </row>
    <row r="100" spans="1:16" ht="9.9" customHeight="1" x14ac:dyDescent="0.3">
      <c r="A100" s="207" t="s">
        <v>520</v>
      </c>
      <c r="B100" s="291" t="s">
        <v>336</v>
      </c>
      <c r="C100" s="292"/>
      <c r="D100" s="292"/>
      <c r="E100" s="292"/>
      <c r="F100" s="292"/>
      <c r="G100" s="301" t="s">
        <v>521</v>
      </c>
      <c r="H100" s="302"/>
      <c r="I100" s="302"/>
      <c r="J100" s="302"/>
      <c r="K100" s="302"/>
      <c r="L100" s="134">
        <v>-172774.23</v>
      </c>
      <c r="M100" s="134">
        <v>0</v>
      </c>
      <c r="N100" s="134">
        <v>347.82</v>
      </c>
      <c r="O100" s="134">
        <v>-173122.05</v>
      </c>
      <c r="P100" s="134"/>
    </row>
    <row r="101" spans="1:16" ht="9.9" customHeight="1" x14ac:dyDescent="0.3">
      <c r="A101" s="207" t="s">
        <v>522</v>
      </c>
      <c r="B101" s="291" t="s">
        <v>336</v>
      </c>
      <c r="C101" s="292"/>
      <c r="D101" s="292"/>
      <c r="E101" s="292"/>
      <c r="F101" s="292"/>
      <c r="G101" s="301" t="s">
        <v>523</v>
      </c>
      <c r="H101" s="302"/>
      <c r="I101" s="302"/>
      <c r="J101" s="302"/>
      <c r="K101" s="302"/>
      <c r="L101" s="134">
        <v>-33573.56</v>
      </c>
      <c r="M101" s="134">
        <v>0</v>
      </c>
      <c r="N101" s="134">
        <v>2982.18</v>
      </c>
      <c r="O101" s="134">
        <v>-36555.74</v>
      </c>
      <c r="P101" s="134"/>
    </row>
    <row r="102" spans="1:16" ht="9.9" customHeight="1" x14ac:dyDescent="0.3">
      <c r="A102" s="207" t="s">
        <v>524</v>
      </c>
      <c r="B102" s="291" t="s">
        <v>336</v>
      </c>
      <c r="C102" s="292"/>
      <c r="D102" s="292"/>
      <c r="E102" s="292"/>
      <c r="F102" s="292"/>
      <c r="G102" s="301" t="s">
        <v>525</v>
      </c>
      <c r="H102" s="302"/>
      <c r="I102" s="302"/>
      <c r="J102" s="302"/>
      <c r="K102" s="302"/>
      <c r="L102" s="134">
        <v>-9871.01</v>
      </c>
      <c r="M102" s="134">
        <v>0</v>
      </c>
      <c r="N102" s="134">
        <v>1115.6099999999999</v>
      </c>
      <c r="O102" s="134">
        <v>-10986.62</v>
      </c>
      <c r="P102" s="134"/>
    </row>
    <row r="103" spans="1:16" ht="9.9" customHeight="1" x14ac:dyDescent="0.3">
      <c r="A103" s="30" t="s">
        <v>336</v>
      </c>
      <c r="B103" s="291" t="s">
        <v>336</v>
      </c>
      <c r="C103" s="292"/>
      <c r="D103" s="292"/>
      <c r="E103" s="292"/>
      <c r="F103" s="292"/>
      <c r="G103" s="31" t="s">
        <v>336</v>
      </c>
      <c r="H103" s="32"/>
      <c r="I103" s="32"/>
      <c r="J103" s="32"/>
      <c r="K103" s="32"/>
      <c r="L103" s="135"/>
      <c r="M103" s="135"/>
      <c r="N103" s="135"/>
      <c r="O103" s="135"/>
      <c r="P103" s="135"/>
    </row>
    <row r="104" spans="1:16" ht="9.9" customHeight="1" x14ac:dyDescent="0.3">
      <c r="A104" s="206" t="s">
        <v>526</v>
      </c>
      <c r="B104" s="291" t="s">
        <v>336</v>
      </c>
      <c r="C104" s="292"/>
      <c r="D104" s="292"/>
      <c r="E104" s="299" t="s">
        <v>527</v>
      </c>
      <c r="F104" s="300"/>
      <c r="G104" s="300"/>
      <c r="H104" s="300"/>
      <c r="I104" s="300"/>
      <c r="J104" s="300"/>
      <c r="K104" s="300"/>
      <c r="L104" s="133">
        <v>9877.23</v>
      </c>
      <c r="M104" s="133">
        <v>0</v>
      </c>
      <c r="N104" s="133">
        <v>573.36</v>
      </c>
      <c r="O104" s="133">
        <v>9303.8700000000008</v>
      </c>
      <c r="P104" s="133"/>
    </row>
    <row r="105" spans="1:16" ht="9.9" customHeight="1" x14ac:dyDescent="0.3">
      <c r="A105" s="206" t="s">
        <v>528</v>
      </c>
      <c r="B105" s="291" t="s">
        <v>336</v>
      </c>
      <c r="C105" s="292"/>
      <c r="D105" s="292"/>
      <c r="E105" s="292"/>
      <c r="F105" s="299" t="s">
        <v>527</v>
      </c>
      <c r="G105" s="300"/>
      <c r="H105" s="300"/>
      <c r="I105" s="300"/>
      <c r="J105" s="300"/>
      <c r="K105" s="300"/>
      <c r="L105" s="133">
        <v>539838.66</v>
      </c>
      <c r="M105" s="133">
        <v>0</v>
      </c>
      <c r="N105" s="133">
        <v>0</v>
      </c>
      <c r="O105" s="133">
        <v>539838.66</v>
      </c>
      <c r="P105" s="133"/>
    </row>
    <row r="106" spans="1:16" ht="9.9" customHeight="1" x14ac:dyDescent="0.3">
      <c r="A106" s="207" t="s">
        <v>529</v>
      </c>
      <c r="B106" s="291" t="s">
        <v>336</v>
      </c>
      <c r="C106" s="292"/>
      <c r="D106" s="292"/>
      <c r="E106" s="292"/>
      <c r="F106" s="292"/>
      <c r="G106" s="301" t="s">
        <v>530</v>
      </c>
      <c r="H106" s="302"/>
      <c r="I106" s="302"/>
      <c r="J106" s="302"/>
      <c r="K106" s="302"/>
      <c r="L106" s="134">
        <v>416520.66</v>
      </c>
      <c r="M106" s="134">
        <v>0</v>
      </c>
      <c r="N106" s="134">
        <v>0</v>
      </c>
      <c r="O106" s="134">
        <v>416520.66</v>
      </c>
      <c r="P106" s="134"/>
    </row>
    <row r="107" spans="1:16" ht="9.9" customHeight="1" x14ac:dyDescent="0.3">
      <c r="A107" s="207" t="s">
        <v>531</v>
      </c>
      <c r="B107" s="291" t="s">
        <v>336</v>
      </c>
      <c r="C107" s="292"/>
      <c r="D107" s="292"/>
      <c r="E107" s="292"/>
      <c r="F107" s="292"/>
      <c r="G107" s="301" t="s">
        <v>532</v>
      </c>
      <c r="H107" s="302"/>
      <c r="I107" s="302"/>
      <c r="J107" s="302"/>
      <c r="K107" s="302"/>
      <c r="L107" s="134">
        <v>113798</v>
      </c>
      <c r="M107" s="134">
        <v>0</v>
      </c>
      <c r="N107" s="134">
        <v>0</v>
      </c>
      <c r="O107" s="134">
        <v>113798</v>
      </c>
      <c r="P107" s="134"/>
    </row>
    <row r="108" spans="1:16" ht="9.9" customHeight="1" x14ac:dyDescent="0.3">
      <c r="A108" s="207" t="s">
        <v>533</v>
      </c>
      <c r="B108" s="291" t="s">
        <v>336</v>
      </c>
      <c r="C108" s="292"/>
      <c r="D108" s="292"/>
      <c r="E108" s="292"/>
      <c r="F108" s="292"/>
      <c r="G108" s="301" t="s">
        <v>534</v>
      </c>
      <c r="H108" s="302"/>
      <c r="I108" s="302"/>
      <c r="J108" s="302"/>
      <c r="K108" s="302"/>
      <c r="L108" s="134">
        <v>9520</v>
      </c>
      <c r="M108" s="134">
        <v>0</v>
      </c>
      <c r="N108" s="134">
        <v>0</v>
      </c>
      <c r="O108" s="134">
        <v>9520</v>
      </c>
      <c r="P108" s="134"/>
    </row>
    <row r="109" spans="1:16" ht="9.9" customHeight="1" x14ac:dyDescent="0.3">
      <c r="A109" s="30" t="s">
        <v>336</v>
      </c>
      <c r="B109" s="291" t="s">
        <v>336</v>
      </c>
      <c r="C109" s="292"/>
      <c r="D109" s="292"/>
      <c r="E109" s="292"/>
      <c r="F109" s="292"/>
      <c r="G109" s="31" t="s">
        <v>336</v>
      </c>
      <c r="H109" s="32"/>
      <c r="I109" s="32"/>
      <c r="J109" s="32"/>
      <c r="K109" s="32"/>
      <c r="L109" s="135"/>
      <c r="M109" s="135"/>
      <c r="N109" s="135"/>
      <c r="O109" s="135"/>
      <c r="P109" s="135"/>
    </row>
    <row r="110" spans="1:16" ht="9.9" customHeight="1" x14ac:dyDescent="0.3">
      <c r="A110" s="206" t="s">
        <v>535</v>
      </c>
      <c r="B110" s="291" t="s">
        <v>336</v>
      </c>
      <c r="C110" s="292"/>
      <c r="D110" s="292"/>
      <c r="E110" s="292"/>
      <c r="F110" s="299" t="s">
        <v>536</v>
      </c>
      <c r="G110" s="300"/>
      <c r="H110" s="300"/>
      <c r="I110" s="300"/>
      <c r="J110" s="300"/>
      <c r="K110" s="300"/>
      <c r="L110" s="133">
        <v>-529961.43000000005</v>
      </c>
      <c r="M110" s="133">
        <v>0</v>
      </c>
      <c r="N110" s="133">
        <v>573.36</v>
      </c>
      <c r="O110" s="133">
        <v>-530534.79</v>
      </c>
      <c r="P110" s="133"/>
    </row>
    <row r="111" spans="1:16" ht="9.9" customHeight="1" x14ac:dyDescent="0.3">
      <c r="A111" s="207" t="s">
        <v>537</v>
      </c>
      <c r="B111" s="291" t="s">
        <v>336</v>
      </c>
      <c r="C111" s="292"/>
      <c r="D111" s="292"/>
      <c r="E111" s="292"/>
      <c r="F111" s="292"/>
      <c r="G111" s="301" t="s">
        <v>538</v>
      </c>
      <c r="H111" s="302"/>
      <c r="I111" s="302"/>
      <c r="J111" s="302"/>
      <c r="K111" s="302"/>
      <c r="L111" s="134">
        <v>-406643.43</v>
      </c>
      <c r="M111" s="134">
        <v>0</v>
      </c>
      <c r="N111" s="134">
        <v>573.36</v>
      </c>
      <c r="O111" s="134">
        <v>-407216.79</v>
      </c>
      <c r="P111" s="134"/>
    </row>
    <row r="112" spans="1:16" ht="9.9" customHeight="1" x14ac:dyDescent="0.3">
      <c r="A112" s="207" t="s">
        <v>539</v>
      </c>
      <c r="B112" s="291" t="s">
        <v>336</v>
      </c>
      <c r="C112" s="292"/>
      <c r="D112" s="292"/>
      <c r="E112" s="292"/>
      <c r="F112" s="292"/>
      <c r="G112" s="301" t="s">
        <v>540</v>
      </c>
      <c r="H112" s="302"/>
      <c r="I112" s="302"/>
      <c r="J112" s="302"/>
      <c r="K112" s="302"/>
      <c r="L112" s="134">
        <v>-9520</v>
      </c>
      <c r="M112" s="134">
        <v>0</v>
      </c>
      <c r="N112" s="134">
        <v>0</v>
      </c>
      <c r="O112" s="134">
        <v>-9520</v>
      </c>
      <c r="P112" s="134"/>
    </row>
    <row r="113" spans="1:16" ht="9.9" customHeight="1" x14ac:dyDescent="0.3">
      <c r="A113" s="207" t="s">
        <v>541</v>
      </c>
      <c r="B113" s="291" t="s">
        <v>336</v>
      </c>
      <c r="C113" s="292"/>
      <c r="D113" s="292"/>
      <c r="E113" s="292"/>
      <c r="F113" s="292"/>
      <c r="G113" s="301" t="s">
        <v>542</v>
      </c>
      <c r="H113" s="302"/>
      <c r="I113" s="302"/>
      <c r="J113" s="302"/>
      <c r="K113" s="302"/>
      <c r="L113" s="134">
        <v>-113798</v>
      </c>
      <c r="M113" s="134">
        <v>0</v>
      </c>
      <c r="N113" s="134">
        <v>0</v>
      </c>
      <c r="O113" s="134">
        <v>-113798</v>
      </c>
      <c r="P113" s="134"/>
    </row>
    <row r="114" spans="1:16" ht="9.9" customHeight="1" x14ac:dyDescent="0.3">
      <c r="A114" s="30" t="s">
        <v>336</v>
      </c>
      <c r="B114" s="291" t="s">
        <v>336</v>
      </c>
      <c r="C114" s="292"/>
      <c r="D114" s="292"/>
      <c r="E114" s="292"/>
      <c r="F114" s="292"/>
      <c r="G114" s="31" t="s">
        <v>336</v>
      </c>
      <c r="H114" s="32"/>
      <c r="I114" s="32"/>
      <c r="J114" s="32"/>
      <c r="K114" s="32"/>
      <c r="L114" s="135"/>
      <c r="M114" s="135"/>
      <c r="N114" s="135"/>
      <c r="O114" s="135"/>
      <c r="P114" s="135"/>
    </row>
    <row r="115" spans="1:16" ht="9.9" customHeight="1" x14ac:dyDescent="0.3">
      <c r="A115" s="206" t="s">
        <v>543</v>
      </c>
      <c r="B115" s="291" t="s">
        <v>336</v>
      </c>
      <c r="C115" s="292"/>
      <c r="D115" s="292"/>
      <c r="E115" s="299" t="s">
        <v>544</v>
      </c>
      <c r="F115" s="300"/>
      <c r="G115" s="300"/>
      <c r="H115" s="300"/>
      <c r="I115" s="300"/>
      <c r="J115" s="300"/>
      <c r="K115" s="300"/>
      <c r="L115" s="133">
        <v>81598</v>
      </c>
      <c r="M115" s="133">
        <v>0</v>
      </c>
      <c r="N115" s="133">
        <v>0</v>
      </c>
      <c r="O115" s="133">
        <v>81598</v>
      </c>
      <c r="P115" s="133"/>
    </row>
    <row r="116" spans="1:16" ht="9.9" customHeight="1" x14ac:dyDescent="0.3">
      <c r="A116" s="206" t="s">
        <v>545</v>
      </c>
      <c r="B116" s="291" t="s">
        <v>336</v>
      </c>
      <c r="C116" s="292"/>
      <c r="D116" s="292"/>
      <c r="E116" s="292"/>
      <c r="F116" s="299" t="s">
        <v>544</v>
      </c>
      <c r="G116" s="300"/>
      <c r="H116" s="300"/>
      <c r="I116" s="300"/>
      <c r="J116" s="300"/>
      <c r="K116" s="300"/>
      <c r="L116" s="133">
        <v>81598</v>
      </c>
      <c r="M116" s="133">
        <v>0</v>
      </c>
      <c r="N116" s="133">
        <v>0</v>
      </c>
      <c r="O116" s="133">
        <v>81598</v>
      </c>
      <c r="P116" s="133"/>
    </row>
    <row r="117" spans="1:16" ht="9.9" customHeight="1" x14ac:dyDescent="0.3">
      <c r="A117" s="207" t="s">
        <v>546</v>
      </c>
      <c r="B117" s="291" t="s">
        <v>336</v>
      </c>
      <c r="C117" s="292"/>
      <c r="D117" s="292"/>
      <c r="E117" s="292"/>
      <c r="F117" s="292"/>
      <c r="G117" s="301" t="s">
        <v>547</v>
      </c>
      <c r="H117" s="302"/>
      <c r="I117" s="302"/>
      <c r="J117" s="302"/>
      <c r="K117" s="302"/>
      <c r="L117" s="134">
        <v>81598</v>
      </c>
      <c r="M117" s="134">
        <v>0</v>
      </c>
      <c r="N117" s="134">
        <v>0</v>
      </c>
      <c r="O117" s="134">
        <v>81598</v>
      </c>
      <c r="P117" s="134"/>
    </row>
    <row r="118" spans="1:16" ht="9.9" customHeight="1" x14ac:dyDescent="0.3">
      <c r="A118" s="30" t="s">
        <v>336</v>
      </c>
      <c r="B118" s="291" t="s">
        <v>336</v>
      </c>
      <c r="C118" s="292"/>
      <c r="D118" s="292"/>
      <c r="E118" s="292"/>
      <c r="F118" s="292"/>
      <c r="G118" s="31" t="s">
        <v>336</v>
      </c>
      <c r="H118" s="32"/>
      <c r="I118" s="32"/>
      <c r="J118" s="32"/>
      <c r="K118" s="32"/>
      <c r="L118" s="135"/>
      <c r="M118" s="135"/>
      <c r="N118" s="135"/>
      <c r="O118" s="135"/>
      <c r="P118" s="135"/>
    </row>
    <row r="119" spans="1:16" ht="9.9" customHeight="1" x14ac:dyDescent="0.3">
      <c r="A119" s="206" t="s">
        <v>548</v>
      </c>
      <c r="B119" s="291" t="s">
        <v>336</v>
      </c>
      <c r="C119" s="292"/>
      <c r="D119" s="299" t="s">
        <v>549</v>
      </c>
      <c r="E119" s="300"/>
      <c r="F119" s="300"/>
      <c r="G119" s="300"/>
      <c r="H119" s="300"/>
      <c r="I119" s="300"/>
      <c r="J119" s="300"/>
      <c r="K119" s="300"/>
      <c r="L119" s="133">
        <v>9654554.6899999995</v>
      </c>
      <c r="M119" s="133">
        <v>0</v>
      </c>
      <c r="N119" s="133">
        <v>0</v>
      </c>
      <c r="O119" s="133">
        <v>9654554.6899999995</v>
      </c>
      <c r="P119" s="133"/>
    </row>
    <row r="120" spans="1:16" ht="9.9" customHeight="1" x14ac:dyDescent="0.3">
      <c r="A120" s="206" t="s">
        <v>550</v>
      </c>
      <c r="B120" s="291" t="s">
        <v>336</v>
      </c>
      <c r="C120" s="292"/>
      <c r="D120" s="292"/>
      <c r="E120" s="299" t="s">
        <v>549</v>
      </c>
      <c r="F120" s="300"/>
      <c r="G120" s="300"/>
      <c r="H120" s="300"/>
      <c r="I120" s="300"/>
      <c r="J120" s="300"/>
      <c r="K120" s="300"/>
      <c r="L120" s="133">
        <v>9654554.6899999995</v>
      </c>
      <c r="M120" s="133">
        <v>0</v>
      </c>
      <c r="N120" s="133">
        <v>0</v>
      </c>
      <c r="O120" s="133">
        <v>9654554.6899999995</v>
      </c>
      <c r="P120" s="133"/>
    </row>
    <row r="121" spans="1:16" ht="9.9" customHeight="1" x14ac:dyDescent="0.3">
      <c r="A121" s="206" t="s">
        <v>551</v>
      </c>
      <c r="B121" s="291" t="s">
        <v>336</v>
      </c>
      <c r="C121" s="292"/>
      <c r="D121" s="292"/>
      <c r="E121" s="292"/>
      <c r="F121" s="299" t="s">
        <v>552</v>
      </c>
      <c r="G121" s="300"/>
      <c r="H121" s="300"/>
      <c r="I121" s="300"/>
      <c r="J121" s="300"/>
      <c r="K121" s="300"/>
      <c r="L121" s="133">
        <v>9654554.6899999995</v>
      </c>
      <c r="M121" s="133">
        <v>0</v>
      </c>
      <c r="N121" s="133">
        <v>0</v>
      </c>
      <c r="O121" s="133">
        <v>9654554.6899999995</v>
      </c>
      <c r="P121" s="133"/>
    </row>
    <row r="122" spans="1:16" ht="9.9" customHeight="1" x14ac:dyDescent="0.3">
      <c r="A122" s="207" t="s">
        <v>553</v>
      </c>
      <c r="B122" s="291" t="s">
        <v>336</v>
      </c>
      <c r="C122" s="292"/>
      <c r="D122" s="292"/>
      <c r="E122" s="292"/>
      <c r="F122" s="292"/>
      <c r="G122" s="301" t="s">
        <v>432</v>
      </c>
      <c r="H122" s="302"/>
      <c r="I122" s="302"/>
      <c r="J122" s="302"/>
      <c r="K122" s="302"/>
      <c r="L122" s="134">
        <v>29585</v>
      </c>
      <c r="M122" s="134">
        <v>0</v>
      </c>
      <c r="N122" s="134">
        <v>0</v>
      </c>
      <c r="O122" s="134">
        <v>29585</v>
      </c>
      <c r="P122" s="134"/>
    </row>
    <row r="123" spans="1:16" ht="9.9" customHeight="1" x14ac:dyDescent="0.3">
      <c r="A123" s="207" t="s">
        <v>554</v>
      </c>
      <c r="B123" s="291" t="s">
        <v>336</v>
      </c>
      <c r="C123" s="292"/>
      <c r="D123" s="292"/>
      <c r="E123" s="292"/>
      <c r="F123" s="292"/>
      <c r="G123" s="301" t="s">
        <v>555</v>
      </c>
      <c r="H123" s="302"/>
      <c r="I123" s="302"/>
      <c r="J123" s="302"/>
      <c r="K123" s="302"/>
      <c r="L123" s="134">
        <v>1267564.69</v>
      </c>
      <c r="M123" s="134">
        <v>0</v>
      </c>
      <c r="N123" s="134">
        <v>0</v>
      </c>
      <c r="O123" s="134">
        <v>1267564.69</v>
      </c>
      <c r="P123" s="134"/>
    </row>
    <row r="124" spans="1:16" ht="9.9" customHeight="1" x14ac:dyDescent="0.3">
      <c r="A124" s="207" t="s">
        <v>556</v>
      </c>
      <c r="B124" s="291" t="s">
        <v>336</v>
      </c>
      <c r="C124" s="292"/>
      <c r="D124" s="292"/>
      <c r="E124" s="292"/>
      <c r="F124" s="292"/>
      <c r="G124" s="301" t="s">
        <v>557</v>
      </c>
      <c r="H124" s="302"/>
      <c r="I124" s="302"/>
      <c r="J124" s="302"/>
      <c r="K124" s="302"/>
      <c r="L124" s="134">
        <v>35000</v>
      </c>
      <c r="M124" s="134">
        <v>0</v>
      </c>
      <c r="N124" s="134">
        <v>0</v>
      </c>
      <c r="O124" s="134">
        <v>35000</v>
      </c>
      <c r="P124" s="134"/>
    </row>
    <row r="125" spans="1:16" ht="9.9" customHeight="1" x14ac:dyDescent="0.3">
      <c r="A125" s="207" t="s">
        <v>558</v>
      </c>
      <c r="B125" s="291" t="s">
        <v>336</v>
      </c>
      <c r="C125" s="292"/>
      <c r="D125" s="292"/>
      <c r="E125" s="292"/>
      <c r="F125" s="292"/>
      <c r="G125" s="301" t="s">
        <v>559</v>
      </c>
      <c r="H125" s="302"/>
      <c r="I125" s="302"/>
      <c r="J125" s="302"/>
      <c r="K125" s="302"/>
      <c r="L125" s="134">
        <v>150000</v>
      </c>
      <c r="M125" s="134">
        <v>0</v>
      </c>
      <c r="N125" s="134">
        <v>0</v>
      </c>
      <c r="O125" s="134">
        <v>150000</v>
      </c>
      <c r="P125" s="134"/>
    </row>
    <row r="126" spans="1:16" ht="9.9" customHeight="1" x14ac:dyDescent="0.3">
      <c r="A126" s="207" t="s">
        <v>560</v>
      </c>
      <c r="B126" s="291" t="s">
        <v>336</v>
      </c>
      <c r="C126" s="292"/>
      <c r="D126" s="292"/>
      <c r="E126" s="292"/>
      <c r="F126" s="292"/>
      <c r="G126" s="301" t="s">
        <v>561</v>
      </c>
      <c r="H126" s="302"/>
      <c r="I126" s="302"/>
      <c r="J126" s="302"/>
      <c r="K126" s="302"/>
      <c r="L126" s="134">
        <v>8172405</v>
      </c>
      <c r="M126" s="134">
        <v>0</v>
      </c>
      <c r="N126" s="134">
        <v>0</v>
      </c>
      <c r="O126" s="134">
        <v>8172405</v>
      </c>
      <c r="P126" s="134"/>
    </row>
    <row r="127" spans="1:16" ht="9.9" customHeight="1" x14ac:dyDescent="0.3">
      <c r="A127" s="30" t="s">
        <v>336</v>
      </c>
      <c r="B127" s="291" t="s">
        <v>336</v>
      </c>
      <c r="C127" s="292"/>
      <c r="D127" s="292"/>
      <c r="E127" s="292"/>
      <c r="F127" s="292"/>
      <c r="G127" s="31" t="s">
        <v>336</v>
      </c>
      <c r="H127" s="32"/>
      <c r="I127" s="32"/>
      <c r="J127" s="32"/>
      <c r="K127" s="32"/>
      <c r="L127" s="135"/>
      <c r="M127" s="135"/>
      <c r="N127" s="135"/>
      <c r="O127" s="135"/>
      <c r="P127" s="135"/>
    </row>
    <row r="128" spans="1:16" ht="9.9" customHeight="1" x14ac:dyDescent="0.3">
      <c r="A128" s="206" t="s">
        <v>562</v>
      </c>
      <c r="B128" s="299" t="s">
        <v>563</v>
      </c>
      <c r="C128" s="300"/>
      <c r="D128" s="300"/>
      <c r="E128" s="300"/>
      <c r="F128" s="300"/>
      <c r="G128" s="300"/>
      <c r="H128" s="300"/>
      <c r="I128" s="300"/>
      <c r="J128" s="300"/>
      <c r="K128" s="300"/>
      <c r="L128" s="133">
        <v>23657702.879999999</v>
      </c>
      <c r="M128" s="133">
        <v>2557796.58</v>
      </c>
      <c r="N128" s="133">
        <v>2596773.14</v>
      </c>
      <c r="O128" s="133">
        <v>23696679.440000001</v>
      </c>
      <c r="P128" s="133"/>
    </row>
    <row r="129" spans="1:16" ht="9.9" customHeight="1" x14ac:dyDescent="0.3">
      <c r="A129" s="206" t="s">
        <v>564</v>
      </c>
      <c r="B129" s="202" t="s">
        <v>336</v>
      </c>
      <c r="C129" s="299" t="s">
        <v>565</v>
      </c>
      <c r="D129" s="300"/>
      <c r="E129" s="300"/>
      <c r="F129" s="300"/>
      <c r="G129" s="300"/>
      <c r="H129" s="300"/>
      <c r="I129" s="300"/>
      <c r="J129" s="300"/>
      <c r="K129" s="300"/>
      <c r="L129" s="133">
        <v>10372519.26</v>
      </c>
      <c r="M129" s="133">
        <v>2528466.83</v>
      </c>
      <c r="N129" s="133">
        <v>2314851.73</v>
      </c>
      <c r="O129" s="133">
        <v>10158904.16</v>
      </c>
      <c r="P129" s="133"/>
    </row>
    <row r="130" spans="1:16" ht="9.9" customHeight="1" x14ac:dyDescent="0.3">
      <c r="A130" s="206" t="s">
        <v>566</v>
      </c>
      <c r="B130" s="291" t="s">
        <v>336</v>
      </c>
      <c r="C130" s="292"/>
      <c r="D130" s="299" t="s">
        <v>567</v>
      </c>
      <c r="E130" s="300"/>
      <c r="F130" s="300"/>
      <c r="G130" s="300"/>
      <c r="H130" s="300"/>
      <c r="I130" s="300"/>
      <c r="J130" s="300"/>
      <c r="K130" s="300"/>
      <c r="L130" s="133">
        <v>837492.35</v>
      </c>
      <c r="M130" s="133">
        <v>1442370.71</v>
      </c>
      <c r="N130" s="133">
        <v>1565601.58</v>
      </c>
      <c r="O130" s="133">
        <v>960723.22</v>
      </c>
      <c r="P130" s="133"/>
    </row>
    <row r="131" spans="1:16" ht="9.9" customHeight="1" x14ac:dyDescent="0.3">
      <c r="A131" s="206" t="s">
        <v>568</v>
      </c>
      <c r="B131" s="291" t="s">
        <v>336</v>
      </c>
      <c r="C131" s="292"/>
      <c r="D131" s="292"/>
      <c r="E131" s="299" t="s">
        <v>569</v>
      </c>
      <c r="F131" s="300"/>
      <c r="G131" s="300"/>
      <c r="H131" s="300"/>
      <c r="I131" s="300"/>
      <c r="J131" s="300"/>
      <c r="K131" s="300"/>
      <c r="L131" s="133">
        <v>468947.14</v>
      </c>
      <c r="M131" s="133">
        <v>742151.41</v>
      </c>
      <c r="N131" s="133">
        <v>801073.7</v>
      </c>
      <c r="O131" s="133">
        <v>527869.43000000005</v>
      </c>
      <c r="P131" s="133"/>
    </row>
    <row r="132" spans="1:16" ht="9.9" customHeight="1" x14ac:dyDescent="0.3">
      <c r="A132" s="206" t="s">
        <v>570</v>
      </c>
      <c r="B132" s="291" t="s">
        <v>336</v>
      </c>
      <c r="C132" s="292"/>
      <c r="D132" s="292"/>
      <c r="E132" s="292"/>
      <c r="F132" s="299" t="s">
        <v>569</v>
      </c>
      <c r="G132" s="300"/>
      <c r="H132" s="300"/>
      <c r="I132" s="300"/>
      <c r="J132" s="300"/>
      <c r="K132" s="300"/>
      <c r="L132" s="133">
        <v>468947.14</v>
      </c>
      <c r="M132" s="133">
        <v>742151.41</v>
      </c>
      <c r="N132" s="133">
        <v>801073.7</v>
      </c>
      <c r="O132" s="133">
        <v>527869.43000000005</v>
      </c>
      <c r="P132" s="133"/>
    </row>
    <row r="133" spans="1:16" ht="9.9" customHeight="1" x14ac:dyDescent="0.3">
      <c r="A133" s="207" t="s">
        <v>571</v>
      </c>
      <c r="B133" s="291" t="s">
        <v>336</v>
      </c>
      <c r="C133" s="292"/>
      <c r="D133" s="292"/>
      <c r="E133" s="292"/>
      <c r="F133" s="292"/>
      <c r="G133" s="301" t="s">
        <v>572</v>
      </c>
      <c r="H133" s="302"/>
      <c r="I133" s="302"/>
      <c r="J133" s="302"/>
      <c r="K133" s="302"/>
      <c r="L133" s="134">
        <v>800</v>
      </c>
      <c r="M133" s="134">
        <v>221555.17</v>
      </c>
      <c r="N133" s="134">
        <v>221555.17</v>
      </c>
      <c r="O133" s="134">
        <v>800</v>
      </c>
      <c r="P133" s="134"/>
    </row>
    <row r="134" spans="1:16" ht="9.9" customHeight="1" x14ac:dyDescent="0.3">
      <c r="A134" s="207" t="s">
        <v>573</v>
      </c>
      <c r="B134" s="291" t="s">
        <v>336</v>
      </c>
      <c r="C134" s="292"/>
      <c r="D134" s="292"/>
      <c r="E134" s="292"/>
      <c r="F134" s="292"/>
      <c r="G134" s="301" t="s">
        <v>574</v>
      </c>
      <c r="H134" s="302"/>
      <c r="I134" s="302"/>
      <c r="J134" s="302"/>
      <c r="K134" s="302"/>
      <c r="L134" s="136">
        <v>282902.02</v>
      </c>
      <c r="M134" s="136">
        <v>282902.02</v>
      </c>
      <c r="N134" s="136">
        <v>313851.94</v>
      </c>
      <c r="O134" s="136">
        <v>313851.94</v>
      </c>
      <c r="P134" s="136"/>
    </row>
    <row r="135" spans="1:16" ht="9.9" customHeight="1" x14ac:dyDescent="0.3">
      <c r="A135" s="207" t="s">
        <v>575</v>
      </c>
      <c r="B135" s="307" t="s">
        <v>336</v>
      </c>
      <c r="C135" s="308"/>
      <c r="D135" s="308"/>
      <c r="E135" s="308"/>
      <c r="F135" s="308"/>
      <c r="G135" s="309" t="s">
        <v>576</v>
      </c>
      <c r="H135" s="310"/>
      <c r="I135" s="310"/>
      <c r="J135" s="310"/>
      <c r="K135" s="310"/>
      <c r="L135" s="282">
        <v>140311.51</v>
      </c>
      <c r="M135" s="282">
        <v>140311.51</v>
      </c>
      <c r="N135" s="282">
        <v>168908.52</v>
      </c>
      <c r="O135" s="282">
        <v>168908.52</v>
      </c>
      <c r="P135" s="282"/>
    </row>
    <row r="136" spans="1:16" ht="9.9" customHeight="1" x14ac:dyDescent="0.3">
      <c r="A136" s="207" t="s">
        <v>577</v>
      </c>
      <c r="B136" s="291" t="s">
        <v>336</v>
      </c>
      <c r="C136" s="292"/>
      <c r="D136" s="292"/>
      <c r="E136" s="292"/>
      <c r="F136" s="292"/>
      <c r="G136" s="301" t="s">
        <v>578</v>
      </c>
      <c r="H136" s="302"/>
      <c r="I136" s="302"/>
      <c r="J136" s="302"/>
      <c r="K136" s="302"/>
      <c r="L136" s="134">
        <v>0</v>
      </c>
      <c r="M136" s="134">
        <v>220.18</v>
      </c>
      <c r="N136" s="134">
        <v>220.18</v>
      </c>
      <c r="O136" s="134">
        <v>0</v>
      </c>
      <c r="P136" s="134"/>
    </row>
    <row r="137" spans="1:16" ht="9.9" customHeight="1" x14ac:dyDescent="0.3">
      <c r="A137" s="207" t="s">
        <v>579</v>
      </c>
      <c r="B137" s="291" t="s">
        <v>336</v>
      </c>
      <c r="C137" s="292"/>
      <c r="D137" s="292"/>
      <c r="E137" s="292"/>
      <c r="F137" s="292"/>
      <c r="G137" s="301" t="s">
        <v>580</v>
      </c>
      <c r="H137" s="302"/>
      <c r="I137" s="302"/>
      <c r="J137" s="302"/>
      <c r="K137" s="302"/>
      <c r="L137" s="134">
        <v>44933.61</v>
      </c>
      <c r="M137" s="134">
        <v>97162.53</v>
      </c>
      <c r="N137" s="134">
        <v>96537.89</v>
      </c>
      <c r="O137" s="134">
        <v>44308.97</v>
      </c>
      <c r="P137" s="134"/>
    </row>
    <row r="138" spans="1:16" ht="9.9" customHeight="1" x14ac:dyDescent="0.3">
      <c r="A138" s="30" t="s">
        <v>336</v>
      </c>
      <c r="B138" s="291" t="s">
        <v>336</v>
      </c>
      <c r="C138" s="292"/>
      <c r="D138" s="292"/>
      <c r="E138" s="292"/>
      <c r="F138" s="292"/>
      <c r="G138" s="31" t="s">
        <v>336</v>
      </c>
      <c r="H138" s="32"/>
      <c r="I138" s="32"/>
      <c r="J138" s="32"/>
      <c r="K138" s="32"/>
      <c r="L138" s="135"/>
      <c r="M138" s="135"/>
      <c r="N138" s="135"/>
      <c r="O138" s="135"/>
      <c r="P138" s="135"/>
    </row>
    <row r="139" spans="1:16" ht="9.9" customHeight="1" x14ac:dyDescent="0.3">
      <c r="A139" s="206" t="s">
        <v>581</v>
      </c>
      <c r="B139" s="291" t="s">
        <v>336</v>
      </c>
      <c r="C139" s="292"/>
      <c r="D139" s="292"/>
      <c r="E139" s="299" t="s">
        <v>582</v>
      </c>
      <c r="F139" s="300"/>
      <c r="G139" s="300"/>
      <c r="H139" s="300"/>
      <c r="I139" s="300"/>
      <c r="J139" s="300"/>
      <c r="K139" s="300"/>
      <c r="L139" s="133">
        <v>49168.45</v>
      </c>
      <c r="M139" s="133">
        <v>58563.19</v>
      </c>
      <c r="N139" s="133">
        <v>68809.490000000005</v>
      </c>
      <c r="O139" s="133">
        <v>59414.75</v>
      </c>
      <c r="P139" s="133"/>
    </row>
    <row r="140" spans="1:16" ht="9.9" customHeight="1" x14ac:dyDescent="0.3">
      <c r="A140" s="206" t="s">
        <v>583</v>
      </c>
      <c r="B140" s="291" t="s">
        <v>336</v>
      </c>
      <c r="C140" s="292"/>
      <c r="D140" s="292"/>
      <c r="E140" s="292"/>
      <c r="F140" s="299" t="s">
        <v>582</v>
      </c>
      <c r="G140" s="300"/>
      <c r="H140" s="300"/>
      <c r="I140" s="300"/>
      <c r="J140" s="300"/>
      <c r="K140" s="300"/>
      <c r="L140" s="133">
        <v>49168.45</v>
      </c>
      <c r="M140" s="133">
        <v>58563.19</v>
      </c>
      <c r="N140" s="133">
        <v>68809.490000000005</v>
      </c>
      <c r="O140" s="133">
        <v>59414.75</v>
      </c>
      <c r="P140" s="133"/>
    </row>
    <row r="141" spans="1:16" ht="9.9" customHeight="1" x14ac:dyDescent="0.3">
      <c r="A141" s="207" t="s">
        <v>584</v>
      </c>
      <c r="B141" s="291" t="s">
        <v>336</v>
      </c>
      <c r="C141" s="292"/>
      <c r="D141" s="292"/>
      <c r="E141" s="292"/>
      <c r="F141" s="292"/>
      <c r="G141" s="301" t="s">
        <v>585</v>
      </c>
      <c r="H141" s="302"/>
      <c r="I141" s="302"/>
      <c r="J141" s="302"/>
      <c r="K141" s="302"/>
      <c r="L141" s="134">
        <v>38042.620000000003</v>
      </c>
      <c r="M141" s="134">
        <v>47437.36</v>
      </c>
      <c r="N141" s="134">
        <v>55152.51</v>
      </c>
      <c r="O141" s="134">
        <v>45757.77</v>
      </c>
      <c r="P141" s="134"/>
    </row>
    <row r="142" spans="1:16" ht="9.9" customHeight="1" x14ac:dyDescent="0.3">
      <c r="A142" s="207" t="s">
        <v>586</v>
      </c>
      <c r="B142" s="291" t="s">
        <v>336</v>
      </c>
      <c r="C142" s="292"/>
      <c r="D142" s="292"/>
      <c r="E142" s="292"/>
      <c r="F142" s="292"/>
      <c r="G142" s="301" t="s">
        <v>587</v>
      </c>
      <c r="H142" s="302"/>
      <c r="I142" s="302"/>
      <c r="J142" s="302"/>
      <c r="K142" s="302"/>
      <c r="L142" s="134">
        <v>9842.83</v>
      </c>
      <c r="M142" s="134">
        <v>9842.83</v>
      </c>
      <c r="N142" s="134">
        <v>12088.08</v>
      </c>
      <c r="O142" s="134">
        <v>12088.08</v>
      </c>
      <c r="P142" s="134"/>
    </row>
    <row r="143" spans="1:16" ht="9.9" customHeight="1" x14ac:dyDescent="0.3">
      <c r="A143" s="207" t="s">
        <v>588</v>
      </c>
      <c r="B143" s="291" t="s">
        <v>336</v>
      </c>
      <c r="C143" s="292"/>
      <c r="D143" s="292"/>
      <c r="E143" s="292"/>
      <c r="F143" s="292"/>
      <c r="G143" s="301" t="s">
        <v>589</v>
      </c>
      <c r="H143" s="302"/>
      <c r="I143" s="302"/>
      <c r="J143" s="302"/>
      <c r="K143" s="302"/>
      <c r="L143" s="134">
        <v>1283</v>
      </c>
      <c r="M143" s="134">
        <v>1283</v>
      </c>
      <c r="N143" s="134">
        <v>1568.9</v>
      </c>
      <c r="O143" s="134">
        <v>1568.9</v>
      </c>
      <c r="P143" s="134"/>
    </row>
    <row r="144" spans="1:16" ht="9.9" customHeight="1" x14ac:dyDescent="0.3">
      <c r="A144" s="30" t="s">
        <v>336</v>
      </c>
      <c r="B144" s="291" t="s">
        <v>336</v>
      </c>
      <c r="C144" s="292"/>
      <c r="D144" s="292"/>
      <c r="E144" s="292"/>
      <c r="F144" s="292"/>
      <c r="G144" s="31" t="s">
        <v>336</v>
      </c>
      <c r="H144" s="32"/>
      <c r="I144" s="32"/>
      <c r="J144" s="32"/>
      <c r="K144" s="32"/>
      <c r="L144" s="135"/>
      <c r="M144" s="135"/>
      <c r="N144" s="135"/>
      <c r="O144" s="135"/>
      <c r="P144" s="135"/>
    </row>
    <row r="145" spans="1:16" ht="9.9" customHeight="1" x14ac:dyDescent="0.3">
      <c r="A145" s="206" t="s">
        <v>592</v>
      </c>
      <c r="B145" s="291" t="s">
        <v>336</v>
      </c>
      <c r="C145" s="292"/>
      <c r="D145" s="292"/>
      <c r="E145" s="299" t="s">
        <v>593</v>
      </c>
      <c r="F145" s="300"/>
      <c r="G145" s="300"/>
      <c r="H145" s="300"/>
      <c r="I145" s="300"/>
      <c r="J145" s="300"/>
      <c r="K145" s="300"/>
      <c r="L145" s="133">
        <v>203298.03</v>
      </c>
      <c r="M145" s="133">
        <v>46824.5</v>
      </c>
      <c r="N145" s="133">
        <v>53723.23</v>
      </c>
      <c r="O145" s="133">
        <v>210196.76</v>
      </c>
      <c r="P145" s="133"/>
    </row>
    <row r="146" spans="1:16" ht="9.9" customHeight="1" x14ac:dyDescent="0.3">
      <c r="A146" s="206" t="s">
        <v>594</v>
      </c>
      <c r="B146" s="291" t="s">
        <v>336</v>
      </c>
      <c r="C146" s="292"/>
      <c r="D146" s="292"/>
      <c r="E146" s="292"/>
      <c r="F146" s="299" t="s">
        <v>593</v>
      </c>
      <c r="G146" s="300"/>
      <c r="H146" s="300"/>
      <c r="I146" s="300"/>
      <c r="J146" s="300"/>
      <c r="K146" s="300"/>
      <c r="L146" s="133">
        <v>42706.6</v>
      </c>
      <c r="M146" s="133">
        <v>46824.5</v>
      </c>
      <c r="N146" s="133">
        <v>53723.23</v>
      </c>
      <c r="O146" s="133">
        <v>49605.33</v>
      </c>
      <c r="P146" s="133"/>
    </row>
    <row r="147" spans="1:16" ht="9.9" customHeight="1" x14ac:dyDescent="0.3">
      <c r="A147" s="207" t="s">
        <v>595</v>
      </c>
      <c r="B147" s="291" t="s">
        <v>336</v>
      </c>
      <c r="C147" s="292"/>
      <c r="D147" s="292"/>
      <c r="E147" s="292"/>
      <c r="F147" s="292"/>
      <c r="G147" s="301" t="s">
        <v>596</v>
      </c>
      <c r="H147" s="302"/>
      <c r="I147" s="302"/>
      <c r="J147" s="302"/>
      <c r="K147" s="302"/>
      <c r="L147" s="134">
        <v>7679.89</v>
      </c>
      <c r="M147" s="134">
        <v>7679.89</v>
      </c>
      <c r="N147" s="134">
        <v>8112.29</v>
      </c>
      <c r="O147" s="134">
        <v>8112.29</v>
      </c>
      <c r="P147" s="134"/>
    </row>
    <row r="148" spans="1:16" ht="9.9" customHeight="1" x14ac:dyDescent="0.3">
      <c r="A148" s="207" t="s">
        <v>597</v>
      </c>
      <c r="B148" s="291" t="s">
        <v>336</v>
      </c>
      <c r="C148" s="292"/>
      <c r="D148" s="292"/>
      <c r="E148" s="292"/>
      <c r="F148" s="292"/>
      <c r="G148" s="301" t="s">
        <v>598</v>
      </c>
      <c r="H148" s="302"/>
      <c r="I148" s="302"/>
      <c r="J148" s="302"/>
      <c r="K148" s="302"/>
      <c r="L148" s="134">
        <v>351.84</v>
      </c>
      <c r="M148" s="134">
        <v>629.77</v>
      </c>
      <c r="N148" s="134">
        <v>837.7</v>
      </c>
      <c r="O148" s="134">
        <v>559.77</v>
      </c>
      <c r="P148" s="134"/>
    </row>
    <row r="149" spans="1:16" ht="9.9" customHeight="1" x14ac:dyDescent="0.3">
      <c r="A149" s="207" t="s">
        <v>599</v>
      </c>
      <c r="B149" s="291" t="s">
        <v>336</v>
      </c>
      <c r="C149" s="292"/>
      <c r="D149" s="292"/>
      <c r="E149" s="292"/>
      <c r="F149" s="292"/>
      <c r="G149" s="301" t="s">
        <v>600</v>
      </c>
      <c r="H149" s="302"/>
      <c r="I149" s="302"/>
      <c r="J149" s="302"/>
      <c r="K149" s="302"/>
      <c r="L149" s="134">
        <v>1593.09</v>
      </c>
      <c r="M149" s="134">
        <v>2742.13</v>
      </c>
      <c r="N149" s="134">
        <v>3740.08</v>
      </c>
      <c r="O149" s="134">
        <v>2591.04</v>
      </c>
      <c r="P149" s="134"/>
    </row>
    <row r="150" spans="1:16" ht="9.9" customHeight="1" x14ac:dyDescent="0.3">
      <c r="A150" s="207" t="s">
        <v>601</v>
      </c>
      <c r="B150" s="291" t="s">
        <v>336</v>
      </c>
      <c r="C150" s="292"/>
      <c r="D150" s="292"/>
      <c r="E150" s="292"/>
      <c r="F150" s="292"/>
      <c r="G150" s="301" t="s">
        <v>602</v>
      </c>
      <c r="H150" s="302"/>
      <c r="I150" s="302"/>
      <c r="J150" s="302"/>
      <c r="K150" s="302"/>
      <c r="L150" s="134">
        <v>28150.03</v>
      </c>
      <c r="M150" s="134">
        <v>30840.959999999999</v>
      </c>
      <c r="N150" s="134">
        <v>34035.620000000003</v>
      </c>
      <c r="O150" s="134">
        <v>31344.69</v>
      </c>
      <c r="P150" s="134"/>
    </row>
    <row r="151" spans="1:16" ht="9.9" customHeight="1" x14ac:dyDescent="0.3">
      <c r="A151" s="207" t="s">
        <v>603</v>
      </c>
      <c r="B151" s="291" t="s">
        <v>336</v>
      </c>
      <c r="C151" s="292"/>
      <c r="D151" s="292"/>
      <c r="E151" s="292"/>
      <c r="F151" s="292"/>
      <c r="G151" s="301" t="s">
        <v>604</v>
      </c>
      <c r="H151" s="302"/>
      <c r="I151" s="302"/>
      <c r="J151" s="302"/>
      <c r="K151" s="302"/>
      <c r="L151" s="134">
        <v>3939.8</v>
      </c>
      <c r="M151" s="134">
        <v>3939.8</v>
      </c>
      <c r="N151" s="134">
        <v>6080.09</v>
      </c>
      <c r="O151" s="134">
        <v>6080.09</v>
      </c>
      <c r="P151" s="134"/>
    </row>
    <row r="152" spans="1:16" ht="9.9" customHeight="1" x14ac:dyDescent="0.3">
      <c r="A152" s="207" t="s">
        <v>607</v>
      </c>
      <c r="B152" s="291" t="s">
        <v>336</v>
      </c>
      <c r="C152" s="292"/>
      <c r="D152" s="292"/>
      <c r="E152" s="292"/>
      <c r="F152" s="292"/>
      <c r="G152" s="301" t="s">
        <v>608</v>
      </c>
      <c r="H152" s="302"/>
      <c r="I152" s="302"/>
      <c r="J152" s="302"/>
      <c r="K152" s="302"/>
      <c r="L152" s="134">
        <v>991.95</v>
      </c>
      <c r="M152" s="134">
        <v>991.95</v>
      </c>
      <c r="N152" s="134">
        <v>917.45</v>
      </c>
      <c r="O152" s="134">
        <v>917.45</v>
      </c>
      <c r="P152" s="134"/>
    </row>
    <row r="153" spans="1:16" ht="9.9" customHeight="1" x14ac:dyDescent="0.3">
      <c r="A153" s="30" t="s">
        <v>336</v>
      </c>
      <c r="B153" s="291" t="s">
        <v>336</v>
      </c>
      <c r="C153" s="292"/>
      <c r="D153" s="292"/>
      <c r="E153" s="292"/>
      <c r="F153" s="292"/>
      <c r="G153" s="31" t="s">
        <v>336</v>
      </c>
      <c r="H153" s="32"/>
      <c r="I153" s="32"/>
      <c r="J153" s="32"/>
      <c r="K153" s="32"/>
      <c r="L153" s="135"/>
      <c r="M153" s="135"/>
      <c r="N153" s="135"/>
      <c r="O153" s="135"/>
      <c r="P153" s="135"/>
    </row>
    <row r="154" spans="1:16" ht="9.9" customHeight="1" x14ac:dyDescent="0.3">
      <c r="A154" s="206" t="s">
        <v>609</v>
      </c>
      <c r="B154" s="291" t="s">
        <v>336</v>
      </c>
      <c r="C154" s="292"/>
      <c r="D154" s="292"/>
      <c r="E154" s="292"/>
      <c r="F154" s="299" t="s">
        <v>610</v>
      </c>
      <c r="G154" s="300"/>
      <c r="H154" s="300"/>
      <c r="I154" s="300"/>
      <c r="J154" s="300"/>
      <c r="K154" s="300"/>
      <c r="L154" s="133">
        <v>160591.43</v>
      </c>
      <c r="M154" s="133">
        <v>0</v>
      </c>
      <c r="N154" s="133">
        <v>0</v>
      </c>
      <c r="O154" s="133">
        <v>160591.43</v>
      </c>
      <c r="P154" s="133"/>
    </row>
    <row r="155" spans="1:16" ht="9.9" customHeight="1" x14ac:dyDescent="0.3">
      <c r="A155" s="207" t="s">
        <v>611</v>
      </c>
      <c r="B155" s="291" t="s">
        <v>336</v>
      </c>
      <c r="C155" s="292"/>
      <c r="D155" s="292"/>
      <c r="E155" s="292"/>
      <c r="F155" s="292"/>
      <c r="G155" s="301" t="s">
        <v>612</v>
      </c>
      <c r="H155" s="302"/>
      <c r="I155" s="302"/>
      <c r="J155" s="302"/>
      <c r="K155" s="302"/>
      <c r="L155" s="134">
        <v>145306.23999999999</v>
      </c>
      <c r="M155" s="134">
        <v>0</v>
      </c>
      <c r="N155" s="134">
        <v>0</v>
      </c>
      <c r="O155" s="134">
        <v>145306.23999999999</v>
      </c>
      <c r="P155" s="134"/>
    </row>
    <row r="156" spans="1:16" ht="9.9" customHeight="1" x14ac:dyDescent="0.3">
      <c r="A156" s="207" t="s">
        <v>613</v>
      </c>
      <c r="B156" s="291" t="s">
        <v>336</v>
      </c>
      <c r="C156" s="292"/>
      <c r="D156" s="292"/>
      <c r="E156" s="292"/>
      <c r="F156" s="292"/>
      <c r="G156" s="301" t="s">
        <v>614</v>
      </c>
      <c r="H156" s="302"/>
      <c r="I156" s="302"/>
      <c r="J156" s="302"/>
      <c r="K156" s="302"/>
      <c r="L156" s="134">
        <v>15285.19</v>
      </c>
      <c r="M156" s="134">
        <v>0</v>
      </c>
      <c r="N156" s="134">
        <v>0</v>
      </c>
      <c r="O156" s="134">
        <v>15285.19</v>
      </c>
      <c r="P156" s="134"/>
    </row>
    <row r="157" spans="1:16" ht="9.9" customHeight="1" x14ac:dyDescent="0.3">
      <c r="A157" s="30" t="s">
        <v>336</v>
      </c>
      <c r="B157" s="291" t="s">
        <v>336</v>
      </c>
      <c r="C157" s="292"/>
      <c r="D157" s="292"/>
      <c r="E157" s="292"/>
      <c r="F157" s="292"/>
      <c r="G157" s="31" t="s">
        <v>336</v>
      </c>
      <c r="H157" s="32"/>
      <c r="I157" s="32"/>
      <c r="J157" s="32"/>
      <c r="K157" s="32"/>
      <c r="L157" s="135"/>
      <c r="M157" s="135"/>
      <c r="N157" s="135"/>
      <c r="O157" s="135"/>
      <c r="P157" s="135"/>
    </row>
    <row r="158" spans="1:16" ht="9.9" customHeight="1" x14ac:dyDescent="0.3">
      <c r="A158" s="206" t="s">
        <v>615</v>
      </c>
      <c r="B158" s="291" t="s">
        <v>336</v>
      </c>
      <c r="C158" s="292"/>
      <c r="D158" s="292"/>
      <c r="E158" s="299" t="s">
        <v>616</v>
      </c>
      <c r="F158" s="300"/>
      <c r="G158" s="300"/>
      <c r="H158" s="300"/>
      <c r="I158" s="300"/>
      <c r="J158" s="300"/>
      <c r="K158" s="300"/>
      <c r="L158" s="133">
        <v>116078.73</v>
      </c>
      <c r="M158" s="133">
        <v>594831.61</v>
      </c>
      <c r="N158" s="133">
        <v>641995.16</v>
      </c>
      <c r="O158" s="133">
        <v>163242.28</v>
      </c>
      <c r="P158" s="133"/>
    </row>
    <row r="159" spans="1:16" ht="9.9" customHeight="1" x14ac:dyDescent="0.3">
      <c r="A159" s="206" t="s">
        <v>617</v>
      </c>
      <c r="B159" s="291" t="s">
        <v>336</v>
      </c>
      <c r="C159" s="292"/>
      <c r="D159" s="292"/>
      <c r="E159" s="292"/>
      <c r="F159" s="299" t="s">
        <v>616</v>
      </c>
      <c r="G159" s="300"/>
      <c r="H159" s="300"/>
      <c r="I159" s="300"/>
      <c r="J159" s="300"/>
      <c r="K159" s="300"/>
      <c r="L159" s="133">
        <v>116078.73</v>
      </c>
      <c r="M159" s="133">
        <v>594831.61</v>
      </c>
      <c r="N159" s="133">
        <v>641995.16</v>
      </c>
      <c r="O159" s="133">
        <v>163242.28</v>
      </c>
      <c r="P159" s="133"/>
    </row>
    <row r="160" spans="1:16" ht="9.9" customHeight="1" x14ac:dyDescent="0.3">
      <c r="A160" s="207" t="s">
        <v>618</v>
      </c>
      <c r="B160" s="291" t="s">
        <v>336</v>
      </c>
      <c r="C160" s="292"/>
      <c r="D160" s="292"/>
      <c r="E160" s="292"/>
      <c r="F160" s="292"/>
      <c r="G160" s="301" t="s">
        <v>619</v>
      </c>
      <c r="H160" s="302"/>
      <c r="I160" s="302"/>
      <c r="J160" s="302"/>
      <c r="K160" s="302"/>
      <c r="L160" s="134">
        <v>116078.73</v>
      </c>
      <c r="M160" s="134">
        <v>594831.61</v>
      </c>
      <c r="N160" s="134">
        <v>641995.16</v>
      </c>
      <c r="O160" s="134">
        <v>163242.28</v>
      </c>
      <c r="P160" s="134"/>
    </row>
    <row r="161" spans="1:16" ht="9.9" customHeight="1" x14ac:dyDescent="0.3">
      <c r="A161" s="30" t="s">
        <v>336</v>
      </c>
      <c r="B161" s="291" t="s">
        <v>336</v>
      </c>
      <c r="C161" s="292"/>
      <c r="D161" s="292"/>
      <c r="E161" s="292"/>
      <c r="F161" s="292"/>
      <c r="G161" s="31" t="s">
        <v>336</v>
      </c>
      <c r="H161" s="32"/>
      <c r="I161" s="32"/>
      <c r="J161" s="32"/>
      <c r="K161" s="32"/>
      <c r="L161" s="135"/>
      <c r="M161" s="135"/>
      <c r="N161" s="135"/>
      <c r="O161" s="135"/>
      <c r="P161" s="135"/>
    </row>
    <row r="162" spans="1:16" ht="9.9" customHeight="1" x14ac:dyDescent="0.3">
      <c r="A162" s="206" t="s">
        <v>626</v>
      </c>
      <c r="B162" s="291" t="s">
        <v>336</v>
      </c>
      <c r="C162" s="292"/>
      <c r="D162" s="299" t="s">
        <v>627</v>
      </c>
      <c r="E162" s="300"/>
      <c r="F162" s="300"/>
      <c r="G162" s="300"/>
      <c r="H162" s="300"/>
      <c r="I162" s="300"/>
      <c r="J162" s="300"/>
      <c r="K162" s="300"/>
      <c r="L162" s="133">
        <v>9535026.9100000001</v>
      </c>
      <c r="M162" s="133">
        <v>1086096.1200000001</v>
      </c>
      <c r="N162" s="133">
        <v>749250.15</v>
      </c>
      <c r="O162" s="133">
        <v>9198180.9399999995</v>
      </c>
      <c r="P162" s="133"/>
    </row>
    <row r="163" spans="1:16" ht="9.9" customHeight="1" x14ac:dyDescent="0.3">
      <c r="A163" s="206" t="s">
        <v>628</v>
      </c>
      <c r="B163" s="291" t="s">
        <v>336</v>
      </c>
      <c r="C163" s="292"/>
      <c r="D163" s="292"/>
      <c r="E163" s="299" t="s">
        <v>627</v>
      </c>
      <c r="F163" s="300"/>
      <c r="G163" s="300"/>
      <c r="H163" s="300"/>
      <c r="I163" s="300"/>
      <c r="J163" s="300"/>
      <c r="K163" s="300"/>
      <c r="L163" s="133">
        <v>9535026.9100000001</v>
      </c>
      <c r="M163" s="133">
        <v>1086096.1200000001</v>
      </c>
      <c r="N163" s="133">
        <v>749250.15</v>
      </c>
      <c r="O163" s="133">
        <v>9198180.9399999995</v>
      </c>
      <c r="P163" s="133"/>
    </row>
    <row r="164" spans="1:16" ht="9.9" customHeight="1" x14ac:dyDescent="0.3">
      <c r="A164" s="206" t="s">
        <v>629</v>
      </c>
      <c r="B164" s="291" t="s">
        <v>336</v>
      </c>
      <c r="C164" s="292"/>
      <c r="D164" s="292"/>
      <c r="E164" s="292"/>
      <c r="F164" s="299" t="s">
        <v>627</v>
      </c>
      <c r="G164" s="300"/>
      <c r="H164" s="300"/>
      <c r="I164" s="300"/>
      <c r="J164" s="300"/>
      <c r="K164" s="300"/>
      <c r="L164" s="133">
        <v>9535026.9100000001</v>
      </c>
      <c r="M164" s="133">
        <v>1086096.1200000001</v>
      </c>
      <c r="N164" s="133">
        <v>749250.15</v>
      </c>
      <c r="O164" s="133">
        <v>9198180.9399999995</v>
      </c>
      <c r="P164" s="133"/>
    </row>
    <row r="165" spans="1:16" ht="9.9" customHeight="1" x14ac:dyDescent="0.3">
      <c r="A165" s="207" t="s">
        <v>630</v>
      </c>
      <c r="B165" s="291" t="s">
        <v>336</v>
      </c>
      <c r="C165" s="292"/>
      <c r="D165" s="292"/>
      <c r="E165" s="292"/>
      <c r="F165" s="292"/>
      <c r="G165" s="301" t="s">
        <v>631</v>
      </c>
      <c r="H165" s="302"/>
      <c r="I165" s="302"/>
      <c r="J165" s="302"/>
      <c r="K165" s="302"/>
      <c r="L165" s="134">
        <v>9535026.9100000001</v>
      </c>
      <c r="M165" s="134">
        <v>1086096.1200000001</v>
      </c>
      <c r="N165" s="134">
        <v>749250.15</v>
      </c>
      <c r="O165" s="134">
        <v>9198180.9399999995</v>
      </c>
      <c r="P165" s="134"/>
    </row>
    <row r="166" spans="1:16" ht="9.9" customHeight="1" x14ac:dyDescent="0.3">
      <c r="A166" s="206" t="s">
        <v>336</v>
      </c>
      <c r="B166" s="291" t="s">
        <v>336</v>
      </c>
      <c r="C166" s="292"/>
      <c r="D166" s="33" t="s">
        <v>336</v>
      </c>
      <c r="E166" s="34"/>
      <c r="F166" s="34"/>
      <c r="G166" s="34"/>
      <c r="H166" s="34"/>
      <c r="I166" s="34"/>
      <c r="J166" s="34"/>
      <c r="K166" s="34"/>
      <c r="L166" s="137"/>
      <c r="M166" s="137"/>
      <c r="N166" s="137"/>
      <c r="O166" s="137"/>
      <c r="P166" s="137"/>
    </row>
    <row r="167" spans="1:16" ht="9.9" customHeight="1" x14ac:dyDescent="0.3">
      <c r="A167" s="206" t="s">
        <v>632</v>
      </c>
      <c r="B167" s="202" t="s">
        <v>336</v>
      </c>
      <c r="C167" s="299" t="s">
        <v>633</v>
      </c>
      <c r="D167" s="300"/>
      <c r="E167" s="300"/>
      <c r="F167" s="300"/>
      <c r="G167" s="300"/>
      <c r="H167" s="300"/>
      <c r="I167" s="300"/>
      <c r="J167" s="300"/>
      <c r="K167" s="300"/>
      <c r="L167" s="133">
        <v>13285183.619999999</v>
      </c>
      <c r="M167" s="133">
        <v>29329.75</v>
      </c>
      <c r="N167" s="133">
        <v>281921.40999999997</v>
      </c>
      <c r="O167" s="133">
        <v>13537775.279999999</v>
      </c>
      <c r="P167" s="133"/>
    </row>
    <row r="168" spans="1:16" ht="9.9" customHeight="1" x14ac:dyDescent="0.3">
      <c r="A168" s="206" t="s">
        <v>634</v>
      </c>
      <c r="B168" s="291" t="s">
        <v>336</v>
      </c>
      <c r="C168" s="292"/>
      <c r="D168" s="299" t="s">
        <v>635</v>
      </c>
      <c r="E168" s="300"/>
      <c r="F168" s="300"/>
      <c r="G168" s="300"/>
      <c r="H168" s="300"/>
      <c r="I168" s="300"/>
      <c r="J168" s="300"/>
      <c r="K168" s="300"/>
      <c r="L168" s="133">
        <v>3630628.93</v>
      </c>
      <c r="M168" s="133">
        <v>29329.75</v>
      </c>
      <c r="N168" s="133">
        <v>281921.40999999997</v>
      </c>
      <c r="O168" s="133">
        <v>3883220.59</v>
      </c>
      <c r="P168" s="133"/>
    </row>
    <row r="169" spans="1:16" ht="9.9" customHeight="1" x14ac:dyDescent="0.3">
      <c r="A169" s="206" t="s">
        <v>636</v>
      </c>
      <c r="B169" s="291" t="s">
        <v>336</v>
      </c>
      <c r="C169" s="292"/>
      <c r="D169" s="292"/>
      <c r="E169" s="299" t="s">
        <v>637</v>
      </c>
      <c r="F169" s="300"/>
      <c r="G169" s="300"/>
      <c r="H169" s="300"/>
      <c r="I169" s="300"/>
      <c r="J169" s="300"/>
      <c r="K169" s="300"/>
      <c r="L169" s="133">
        <v>2957825.43</v>
      </c>
      <c r="M169" s="133">
        <v>4445.6099999999997</v>
      </c>
      <c r="N169" s="133">
        <v>281418.19</v>
      </c>
      <c r="O169" s="133">
        <v>3234798.01</v>
      </c>
      <c r="P169" s="133"/>
    </row>
    <row r="170" spans="1:16" ht="9.9" customHeight="1" x14ac:dyDescent="0.3">
      <c r="A170" s="206" t="s">
        <v>638</v>
      </c>
      <c r="B170" s="291" t="s">
        <v>336</v>
      </c>
      <c r="C170" s="292"/>
      <c r="D170" s="292"/>
      <c r="E170" s="292"/>
      <c r="F170" s="299" t="s">
        <v>637</v>
      </c>
      <c r="G170" s="300"/>
      <c r="H170" s="300"/>
      <c r="I170" s="300"/>
      <c r="J170" s="300"/>
      <c r="K170" s="300"/>
      <c r="L170" s="133">
        <v>2957825.43</v>
      </c>
      <c r="M170" s="133">
        <v>4445.6099999999997</v>
      </c>
      <c r="N170" s="133">
        <v>281418.19</v>
      </c>
      <c r="O170" s="133">
        <v>3234798.01</v>
      </c>
      <c r="P170" s="133"/>
    </row>
    <row r="171" spans="1:16" ht="9.9" customHeight="1" x14ac:dyDescent="0.3">
      <c r="A171" s="207" t="s">
        <v>639</v>
      </c>
      <c r="B171" s="291" t="s">
        <v>336</v>
      </c>
      <c r="C171" s="292"/>
      <c r="D171" s="292"/>
      <c r="E171" s="292"/>
      <c r="F171" s="292"/>
      <c r="G171" s="301" t="s">
        <v>640</v>
      </c>
      <c r="H171" s="302"/>
      <c r="I171" s="302"/>
      <c r="J171" s="302"/>
      <c r="K171" s="302"/>
      <c r="L171" s="134">
        <v>2352368.14</v>
      </c>
      <c r="M171" s="134">
        <v>0</v>
      </c>
      <c r="N171" s="134">
        <v>113924.82</v>
      </c>
      <c r="O171" s="134">
        <v>2466292.96</v>
      </c>
      <c r="P171" s="134"/>
    </row>
    <row r="172" spans="1:16" ht="9.9" customHeight="1" x14ac:dyDescent="0.3">
      <c r="A172" s="207" t="s">
        <v>1047</v>
      </c>
      <c r="B172" s="291" t="s">
        <v>336</v>
      </c>
      <c r="C172" s="292"/>
      <c r="D172" s="292"/>
      <c r="E172" s="292"/>
      <c r="F172" s="292"/>
      <c r="G172" s="301" t="s">
        <v>1048</v>
      </c>
      <c r="H172" s="302"/>
      <c r="I172" s="302"/>
      <c r="J172" s="302"/>
      <c r="K172" s="302"/>
      <c r="L172" s="134">
        <v>1615.68</v>
      </c>
      <c r="M172" s="134">
        <v>347.82</v>
      </c>
      <c r="N172" s="134">
        <v>0</v>
      </c>
      <c r="O172" s="134">
        <v>1267.8599999999999</v>
      </c>
      <c r="P172" s="134"/>
    </row>
    <row r="173" spans="1:16" ht="9.9" customHeight="1" x14ac:dyDescent="0.3">
      <c r="A173" s="207" t="s">
        <v>641</v>
      </c>
      <c r="B173" s="291" t="s">
        <v>336</v>
      </c>
      <c r="C173" s="292"/>
      <c r="D173" s="292"/>
      <c r="E173" s="292"/>
      <c r="F173" s="292"/>
      <c r="G173" s="301" t="s">
        <v>642</v>
      </c>
      <c r="H173" s="302"/>
      <c r="I173" s="302"/>
      <c r="J173" s="302"/>
      <c r="K173" s="302"/>
      <c r="L173" s="134">
        <v>141990.18</v>
      </c>
      <c r="M173" s="134">
        <v>2982.18</v>
      </c>
      <c r="N173" s="134">
        <v>0</v>
      </c>
      <c r="O173" s="134">
        <v>139008</v>
      </c>
      <c r="P173" s="134"/>
    </row>
    <row r="174" spans="1:16" ht="9.9" customHeight="1" x14ac:dyDescent="0.3">
      <c r="A174" s="207" t="s">
        <v>643</v>
      </c>
      <c r="B174" s="291" t="s">
        <v>336</v>
      </c>
      <c r="C174" s="292"/>
      <c r="D174" s="292"/>
      <c r="E174" s="292"/>
      <c r="F174" s="292"/>
      <c r="G174" s="301" t="s">
        <v>644</v>
      </c>
      <c r="H174" s="302"/>
      <c r="I174" s="302"/>
      <c r="J174" s="302"/>
      <c r="K174" s="302"/>
      <c r="L174" s="134">
        <v>59774.49</v>
      </c>
      <c r="M174" s="134">
        <v>1115.6099999999999</v>
      </c>
      <c r="N174" s="134">
        <v>0</v>
      </c>
      <c r="O174" s="134">
        <v>58658.879999999997</v>
      </c>
      <c r="P174" s="134"/>
    </row>
    <row r="175" spans="1:16" ht="9.9" customHeight="1" x14ac:dyDescent="0.3">
      <c r="A175" s="207" t="s">
        <v>645</v>
      </c>
      <c r="B175" s="291" t="s">
        <v>336</v>
      </c>
      <c r="C175" s="292"/>
      <c r="D175" s="292"/>
      <c r="E175" s="292"/>
      <c r="F175" s="292"/>
      <c r="G175" s="301" t="s">
        <v>646</v>
      </c>
      <c r="H175" s="302"/>
      <c r="I175" s="302"/>
      <c r="J175" s="302"/>
      <c r="K175" s="302"/>
      <c r="L175" s="134">
        <v>182076.94</v>
      </c>
      <c r="M175" s="134">
        <v>0</v>
      </c>
      <c r="N175" s="134">
        <v>92964</v>
      </c>
      <c r="O175" s="134">
        <v>275040.94</v>
      </c>
      <c r="P175" s="134"/>
    </row>
    <row r="176" spans="1:16" ht="9.9" customHeight="1" x14ac:dyDescent="0.3">
      <c r="A176" s="207" t="s">
        <v>647</v>
      </c>
      <c r="B176" s="291" t="s">
        <v>336</v>
      </c>
      <c r="C176" s="292"/>
      <c r="D176" s="292"/>
      <c r="E176" s="292"/>
      <c r="F176" s="292"/>
      <c r="G176" s="301" t="s">
        <v>648</v>
      </c>
      <c r="H176" s="302"/>
      <c r="I176" s="302"/>
      <c r="J176" s="302"/>
      <c r="K176" s="302"/>
      <c r="L176" s="134">
        <v>220000</v>
      </c>
      <c r="M176" s="134">
        <v>0</v>
      </c>
      <c r="N176" s="134">
        <v>74529.37</v>
      </c>
      <c r="O176" s="134">
        <v>294529.37</v>
      </c>
      <c r="P176" s="134"/>
    </row>
    <row r="177" spans="1:16" ht="9.9" customHeight="1" x14ac:dyDescent="0.3">
      <c r="A177" s="30" t="s">
        <v>336</v>
      </c>
      <c r="B177" s="291" t="s">
        <v>336</v>
      </c>
      <c r="C177" s="292"/>
      <c r="D177" s="292"/>
      <c r="E177" s="292"/>
      <c r="F177" s="292"/>
      <c r="G177" s="31" t="s">
        <v>336</v>
      </c>
      <c r="H177" s="32"/>
      <c r="I177" s="32"/>
      <c r="J177" s="32"/>
      <c r="K177" s="32"/>
      <c r="L177" s="135"/>
      <c r="M177" s="135"/>
      <c r="N177" s="135"/>
      <c r="O177" s="135"/>
      <c r="P177" s="135"/>
    </row>
    <row r="178" spans="1:16" ht="9.9" customHeight="1" x14ac:dyDescent="0.3">
      <c r="A178" s="206" t="s">
        <v>649</v>
      </c>
      <c r="B178" s="291" t="s">
        <v>336</v>
      </c>
      <c r="C178" s="292"/>
      <c r="D178" s="292"/>
      <c r="E178" s="299" t="s">
        <v>650</v>
      </c>
      <c r="F178" s="300"/>
      <c r="G178" s="300"/>
      <c r="H178" s="300"/>
      <c r="I178" s="300"/>
      <c r="J178" s="300"/>
      <c r="K178" s="300"/>
      <c r="L178" s="133">
        <v>572157.17000000004</v>
      </c>
      <c r="M178" s="133">
        <v>24884.14</v>
      </c>
      <c r="N178" s="133">
        <v>0</v>
      </c>
      <c r="O178" s="133">
        <v>547273.03</v>
      </c>
      <c r="P178" s="133"/>
    </row>
    <row r="179" spans="1:16" ht="9.9" customHeight="1" x14ac:dyDescent="0.3">
      <c r="A179" s="206" t="s">
        <v>651</v>
      </c>
      <c r="B179" s="291" t="s">
        <v>336</v>
      </c>
      <c r="C179" s="292"/>
      <c r="D179" s="292"/>
      <c r="E179" s="292"/>
      <c r="F179" s="299" t="s">
        <v>650</v>
      </c>
      <c r="G179" s="300"/>
      <c r="H179" s="300"/>
      <c r="I179" s="300"/>
      <c r="J179" s="300"/>
      <c r="K179" s="300"/>
      <c r="L179" s="133">
        <v>572157.17000000004</v>
      </c>
      <c r="M179" s="133">
        <v>24884.14</v>
      </c>
      <c r="N179" s="133">
        <v>0</v>
      </c>
      <c r="O179" s="133">
        <v>547273.03</v>
      </c>
      <c r="P179" s="133"/>
    </row>
    <row r="180" spans="1:16" ht="9.9" customHeight="1" x14ac:dyDescent="0.3">
      <c r="A180" s="207" t="s">
        <v>652</v>
      </c>
      <c r="B180" s="291" t="s">
        <v>336</v>
      </c>
      <c r="C180" s="292"/>
      <c r="D180" s="292"/>
      <c r="E180" s="292"/>
      <c r="F180" s="292"/>
      <c r="G180" s="301" t="s">
        <v>653</v>
      </c>
      <c r="H180" s="302"/>
      <c r="I180" s="302"/>
      <c r="J180" s="302"/>
      <c r="K180" s="302"/>
      <c r="L180" s="134">
        <v>572157.17000000004</v>
      </c>
      <c r="M180" s="134">
        <v>24884.14</v>
      </c>
      <c r="N180" s="134">
        <v>0</v>
      </c>
      <c r="O180" s="134">
        <v>547273.03</v>
      </c>
      <c r="P180" s="134"/>
    </row>
    <row r="181" spans="1:16" ht="9.9" customHeight="1" x14ac:dyDescent="0.3">
      <c r="A181" s="30" t="s">
        <v>336</v>
      </c>
      <c r="B181" s="291" t="s">
        <v>336</v>
      </c>
      <c r="C181" s="292"/>
      <c r="D181" s="292"/>
      <c r="E181" s="292"/>
      <c r="F181" s="292"/>
      <c r="G181" s="31" t="s">
        <v>336</v>
      </c>
      <c r="H181" s="32"/>
      <c r="I181" s="32"/>
      <c r="J181" s="32"/>
      <c r="K181" s="32"/>
      <c r="L181" s="135"/>
      <c r="M181" s="135"/>
      <c r="N181" s="135"/>
      <c r="O181" s="135"/>
      <c r="P181" s="135"/>
    </row>
    <row r="182" spans="1:16" ht="9.9" customHeight="1" x14ac:dyDescent="0.3">
      <c r="A182" s="206" t="s">
        <v>654</v>
      </c>
      <c r="B182" s="291" t="s">
        <v>336</v>
      </c>
      <c r="C182" s="292"/>
      <c r="D182" s="292"/>
      <c r="E182" s="299" t="s">
        <v>655</v>
      </c>
      <c r="F182" s="300"/>
      <c r="G182" s="300"/>
      <c r="H182" s="300"/>
      <c r="I182" s="300"/>
      <c r="J182" s="300"/>
      <c r="K182" s="300"/>
      <c r="L182" s="133">
        <v>100646.33</v>
      </c>
      <c r="M182" s="133">
        <v>0</v>
      </c>
      <c r="N182" s="133">
        <v>503.22</v>
      </c>
      <c r="O182" s="133">
        <v>101149.55</v>
      </c>
      <c r="P182" s="133"/>
    </row>
    <row r="183" spans="1:16" ht="9.9" customHeight="1" x14ac:dyDescent="0.3">
      <c r="A183" s="206" t="s">
        <v>656</v>
      </c>
      <c r="B183" s="291" t="s">
        <v>336</v>
      </c>
      <c r="C183" s="292"/>
      <c r="D183" s="292"/>
      <c r="E183" s="292"/>
      <c r="F183" s="299" t="s">
        <v>655</v>
      </c>
      <c r="G183" s="300"/>
      <c r="H183" s="300"/>
      <c r="I183" s="300"/>
      <c r="J183" s="300"/>
      <c r="K183" s="300"/>
      <c r="L183" s="133">
        <v>100646.33</v>
      </c>
      <c r="M183" s="133">
        <v>0</v>
      </c>
      <c r="N183" s="133">
        <v>503.22</v>
      </c>
      <c r="O183" s="133">
        <v>101149.55</v>
      </c>
      <c r="P183" s="133"/>
    </row>
    <row r="184" spans="1:16" ht="9.9" customHeight="1" x14ac:dyDescent="0.3">
      <c r="A184" s="207" t="s">
        <v>657</v>
      </c>
      <c r="B184" s="291" t="s">
        <v>336</v>
      </c>
      <c r="C184" s="292"/>
      <c r="D184" s="292"/>
      <c r="E184" s="292"/>
      <c r="F184" s="292"/>
      <c r="G184" s="301" t="s">
        <v>658</v>
      </c>
      <c r="H184" s="302"/>
      <c r="I184" s="302"/>
      <c r="J184" s="302"/>
      <c r="K184" s="302"/>
      <c r="L184" s="134">
        <v>100646.33</v>
      </c>
      <c r="M184" s="134">
        <v>0</v>
      </c>
      <c r="N184" s="134">
        <v>503.22</v>
      </c>
      <c r="O184" s="134">
        <v>101149.55</v>
      </c>
      <c r="P184" s="134"/>
    </row>
    <row r="185" spans="1:16" ht="9.9" customHeight="1" x14ac:dyDescent="0.3">
      <c r="A185" s="30" t="s">
        <v>336</v>
      </c>
      <c r="B185" s="291" t="s">
        <v>336</v>
      </c>
      <c r="C185" s="292"/>
      <c r="D185" s="292"/>
      <c r="E185" s="292"/>
      <c r="F185" s="292"/>
      <c r="G185" s="31" t="s">
        <v>336</v>
      </c>
      <c r="H185" s="32"/>
      <c r="I185" s="32"/>
      <c r="J185" s="32"/>
      <c r="K185" s="32"/>
      <c r="L185" s="135"/>
      <c r="M185" s="135"/>
      <c r="N185" s="135"/>
      <c r="O185" s="135"/>
      <c r="P185" s="135"/>
    </row>
    <row r="186" spans="1:16" ht="9.9" customHeight="1" x14ac:dyDescent="0.3">
      <c r="A186" s="206" t="s">
        <v>659</v>
      </c>
      <c r="B186" s="291" t="s">
        <v>336</v>
      </c>
      <c r="C186" s="292"/>
      <c r="D186" s="299" t="s">
        <v>660</v>
      </c>
      <c r="E186" s="300"/>
      <c r="F186" s="300"/>
      <c r="G186" s="300"/>
      <c r="H186" s="300"/>
      <c r="I186" s="300"/>
      <c r="J186" s="300"/>
      <c r="K186" s="300"/>
      <c r="L186" s="133">
        <v>9654554.6899999995</v>
      </c>
      <c r="M186" s="133">
        <v>0</v>
      </c>
      <c r="N186" s="133">
        <v>0</v>
      </c>
      <c r="O186" s="133">
        <v>9654554.6899999995</v>
      </c>
      <c r="P186" s="133"/>
    </row>
    <row r="187" spans="1:16" ht="9.9" customHeight="1" x14ac:dyDescent="0.3">
      <c r="A187" s="206" t="s">
        <v>661</v>
      </c>
      <c r="B187" s="291" t="s">
        <v>336</v>
      </c>
      <c r="C187" s="292"/>
      <c r="D187" s="292"/>
      <c r="E187" s="299" t="s">
        <v>660</v>
      </c>
      <c r="F187" s="300"/>
      <c r="G187" s="300"/>
      <c r="H187" s="300"/>
      <c r="I187" s="300"/>
      <c r="J187" s="300"/>
      <c r="K187" s="300"/>
      <c r="L187" s="133">
        <v>9654554.6899999995</v>
      </c>
      <c r="M187" s="133">
        <v>0</v>
      </c>
      <c r="N187" s="133">
        <v>0</v>
      </c>
      <c r="O187" s="133">
        <v>9654554.6899999995</v>
      </c>
      <c r="P187" s="133"/>
    </row>
    <row r="188" spans="1:16" ht="9.9" customHeight="1" x14ac:dyDescent="0.3">
      <c r="A188" s="206" t="s">
        <v>662</v>
      </c>
      <c r="B188" s="291" t="s">
        <v>336</v>
      </c>
      <c r="C188" s="292"/>
      <c r="D188" s="292"/>
      <c r="E188" s="292"/>
      <c r="F188" s="299" t="s">
        <v>663</v>
      </c>
      <c r="G188" s="300"/>
      <c r="H188" s="300"/>
      <c r="I188" s="300"/>
      <c r="J188" s="300"/>
      <c r="K188" s="300"/>
      <c r="L188" s="133">
        <v>9654554.6899999995</v>
      </c>
      <c r="M188" s="133">
        <v>0</v>
      </c>
      <c r="N188" s="133">
        <v>0</v>
      </c>
      <c r="O188" s="133">
        <v>9654554.6899999995</v>
      </c>
      <c r="P188" s="133"/>
    </row>
    <row r="189" spans="1:16" ht="9.9" customHeight="1" x14ac:dyDescent="0.3">
      <c r="A189" s="207" t="s">
        <v>664</v>
      </c>
      <c r="B189" s="291" t="s">
        <v>336</v>
      </c>
      <c r="C189" s="292"/>
      <c r="D189" s="292"/>
      <c r="E189" s="292"/>
      <c r="F189" s="292"/>
      <c r="G189" s="301" t="s">
        <v>432</v>
      </c>
      <c r="H189" s="302"/>
      <c r="I189" s="302"/>
      <c r="J189" s="302"/>
      <c r="K189" s="302"/>
      <c r="L189" s="134">
        <v>29585</v>
      </c>
      <c r="M189" s="134">
        <v>0</v>
      </c>
      <c r="N189" s="134">
        <v>0</v>
      </c>
      <c r="O189" s="134">
        <v>29585</v>
      </c>
      <c r="P189" s="134"/>
    </row>
    <row r="190" spans="1:16" ht="9.9" customHeight="1" x14ac:dyDescent="0.3">
      <c r="A190" s="207" t="s">
        <v>665</v>
      </c>
      <c r="B190" s="291" t="s">
        <v>336</v>
      </c>
      <c r="C190" s="292"/>
      <c r="D190" s="292"/>
      <c r="E190" s="292"/>
      <c r="F190" s="292"/>
      <c r="G190" s="301" t="s">
        <v>555</v>
      </c>
      <c r="H190" s="302"/>
      <c r="I190" s="302"/>
      <c r="J190" s="302"/>
      <c r="K190" s="302"/>
      <c r="L190" s="134">
        <v>1267564.69</v>
      </c>
      <c r="M190" s="134">
        <v>0</v>
      </c>
      <c r="N190" s="134">
        <v>0</v>
      </c>
      <c r="O190" s="134">
        <v>1267564.69</v>
      </c>
      <c r="P190" s="134"/>
    </row>
    <row r="191" spans="1:16" ht="9.9" customHeight="1" x14ac:dyDescent="0.3">
      <c r="A191" s="207" t="s">
        <v>666</v>
      </c>
      <c r="B191" s="291" t="s">
        <v>336</v>
      </c>
      <c r="C191" s="292"/>
      <c r="D191" s="292"/>
      <c r="E191" s="292"/>
      <c r="F191" s="292"/>
      <c r="G191" s="301" t="s">
        <v>557</v>
      </c>
      <c r="H191" s="302"/>
      <c r="I191" s="302"/>
      <c r="J191" s="302"/>
      <c r="K191" s="302"/>
      <c r="L191" s="134">
        <v>35000</v>
      </c>
      <c r="M191" s="134">
        <v>0</v>
      </c>
      <c r="N191" s="134">
        <v>0</v>
      </c>
      <c r="O191" s="134">
        <v>35000</v>
      </c>
      <c r="P191" s="134"/>
    </row>
    <row r="192" spans="1:16" ht="9.9" customHeight="1" x14ac:dyDescent="0.3">
      <c r="A192" s="207" t="s">
        <v>667</v>
      </c>
      <c r="B192" s="291" t="s">
        <v>336</v>
      </c>
      <c r="C192" s="292"/>
      <c r="D192" s="292"/>
      <c r="E192" s="292"/>
      <c r="F192" s="292"/>
      <c r="G192" s="301" t="s">
        <v>559</v>
      </c>
      <c r="H192" s="302"/>
      <c r="I192" s="302"/>
      <c r="J192" s="302"/>
      <c r="K192" s="302"/>
      <c r="L192" s="134">
        <v>150000</v>
      </c>
      <c r="M192" s="134">
        <v>0</v>
      </c>
      <c r="N192" s="134">
        <v>0</v>
      </c>
      <c r="O192" s="134">
        <v>150000</v>
      </c>
      <c r="P192" s="134"/>
    </row>
    <row r="193" spans="1:16" ht="9.9" customHeight="1" x14ac:dyDescent="0.3">
      <c r="A193" s="207" t="s">
        <v>668</v>
      </c>
      <c r="B193" s="291" t="s">
        <v>336</v>
      </c>
      <c r="C193" s="292"/>
      <c r="D193" s="292"/>
      <c r="E193" s="292"/>
      <c r="F193" s="292"/>
      <c r="G193" s="301" t="s">
        <v>561</v>
      </c>
      <c r="H193" s="302"/>
      <c r="I193" s="302"/>
      <c r="J193" s="302"/>
      <c r="K193" s="302"/>
      <c r="L193" s="134">
        <v>8172405</v>
      </c>
      <c r="M193" s="134">
        <v>0</v>
      </c>
      <c r="N193" s="134">
        <v>0</v>
      </c>
      <c r="O193" s="134">
        <v>8172405</v>
      </c>
      <c r="P193" s="134"/>
    </row>
    <row r="194" spans="1:16" ht="9.9" customHeight="1" x14ac:dyDescent="0.3">
      <c r="A194" s="206" t="s">
        <v>336</v>
      </c>
      <c r="B194" s="291" t="s">
        <v>336</v>
      </c>
      <c r="C194" s="292"/>
      <c r="D194" s="33" t="s">
        <v>336</v>
      </c>
      <c r="E194" s="34"/>
      <c r="F194" s="34"/>
      <c r="G194" s="34"/>
      <c r="H194" s="34"/>
      <c r="I194" s="34"/>
      <c r="J194" s="34"/>
      <c r="K194" s="34"/>
      <c r="L194" s="137"/>
      <c r="M194" s="137"/>
      <c r="N194" s="137"/>
      <c r="O194" s="137"/>
      <c r="P194" s="137"/>
    </row>
    <row r="195" spans="1:16" ht="9.9" customHeight="1" x14ac:dyDescent="0.3">
      <c r="A195" s="206" t="s">
        <v>669</v>
      </c>
      <c r="B195" s="299" t="s">
        <v>670</v>
      </c>
      <c r="C195" s="300"/>
      <c r="D195" s="300"/>
      <c r="E195" s="300"/>
      <c r="F195" s="300"/>
      <c r="G195" s="300"/>
      <c r="H195" s="300"/>
      <c r="I195" s="300"/>
      <c r="J195" s="300"/>
      <c r="K195" s="300"/>
      <c r="L195" s="133">
        <v>6279732.1799999997</v>
      </c>
      <c r="M195" s="133">
        <v>1312965.23</v>
      </c>
      <c r="N195" s="133">
        <v>435885.58</v>
      </c>
      <c r="O195" s="133">
        <v>7156811.8300000001</v>
      </c>
      <c r="P195" s="133">
        <f>M195-N195</f>
        <v>877079.64999999991</v>
      </c>
    </row>
    <row r="196" spans="1:16" ht="9.9" customHeight="1" x14ac:dyDescent="0.3">
      <c r="A196" s="206" t="s">
        <v>671</v>
      </c>
      <c r="B196" s="202" t="s">
        <v>336</v>
      </c>
      <c r="C196" s="299" t="s">
        <v>672</v>
      </c>
      <c r="D196" s="300"/>
      <c r="E196" s="300"/>
      <c r="F196" s="300"/>
      <c r="G196" s="300"/>
      <c r="H196" s="300"/>
      <c r="I196" s="300"/>
      <c r="J196" s="300"/>
      <c r="K196" s="300"/>
      <c r="L196" s="133">
        <v>3757072.84</v>
      </c>
      <c r="M196" s="133">
        <v>1002243.39</v>
      </c>
      <c r="N196" s="133">
        <v>435881.44</v>
      </c>
      <c r="O196" s="133">
        <v>4323434.79</v>
      </c>
      <c r="P196" s="133">
        <f t="shared" ref="P196:P204" si="0">M196-N196</f>
        <v>566361.94999999995</v>
      </c>
    </row>
    <row r="197" spans="1:16" ht="9.9" customHeight="1" x14ac:dyDescent="0.3">
      <c r="A197" s="206" t="s">
        <v>673</v>
      </c>
      <c r="B197" s="291" t="s">
        <v>336</v>
      </c>
      <c r="C197" s="292"/>
      <c r="D197" s="299" t="s">
        <v>674</v>
      </c>
      <c r="E197" s="300"/>
      <c r="F197" s="300"/>
      <c r="G197" s="300"/>
      <c r="H197" s="300"/>
      <c r="I197" s="300"/>
      <c r="J197" s="300"/>
      <c r="K197" s="300"/>
      <c r="L197" s="133">
        <v>3015044.5</v>
      </c>
      <c r="M197" s="133">
        <v>847186.09</v>
      </c>
      <c r="N197" s="133">
        <v>435881.44</v>
      </c>
      <c r="O197" s="133">
        <v>3426349.15</v>
      </c>
      <c r="P197" s="133">
        <f t="shared" si="0"/>
        <v>411304.64999999997</v>
      </c>
    </row>
    <row r="198" spans="1:16" ht="9.9" customHeight="1" x14ac:dyDescent="0.3">
      <c r="A198" s="206" t="s">
        <v>675</v>
      </c>
      <c r="B198" s="291" t="s">
        <v>336</v>
      </c>
      <c r="C198" s="292"/>
      <c r="D198" s="292"/>
      <c r="E198" s="299" t="s">
        <v>676</v>
      </c>
      <c r="F198" s="300"/>
      <c r="G198" s="300"/>
      <c r="H198" s="300"/>
      <c r="I198" s="300"/>
      <c r="J198" s="300"/>
      <c r="K198" s="300"/>
      <c r="L198" s="133">
        <v>103180.61</v>
      </c>
      <c r="M198" s="133">
        <v>4695.88</v>
      </c>
      <c r="N198" s="133">
        <v>0</v>
      </c>
      <c r="O198" s="133">
        <v>107876.49</v>
      </c>
      <c r="P198" s="133">
        <f t="shared" si="0"/>
        <v>4695.88</v>
      </c>
    </row>
    <row r="199" spans="1:16" ht="9.9" customHeight="1" x14ac:dyDescent="0.3">
      <c r="A199" s="206" t="s">
        <v>697</v>
      </c>
      <c r="B199" s="291" t="s">
        <v>336</v>
      </c>
      <c r="C199" s="292"/>
      <c r="D199" s="292"/>
      <c r="E199" s="292"/>
      <c r="F199" s="299" t="s">
        <v>698</v>
      </c>
      <c r="G199" s="300"/>
      <c r="H199" s="300"/>
      <c r="I199" s="300"/>
      <c r="J199" s="300"/>
      <c r="K199" s="300"/>
      <c r="L199" s="133">
        <v>103180.61</v>
      </c>
      <c r="M199" s="133">
        <v>4695.88</v>
      </c>
      <c r="N199" s="133">
        <v>0</v>
      </c>
      <c r="O199" s="133">
        <v>107876.49</v>
      </c>
      <c r="P199" s="133">
        <f t="shared" si="0"/>
        <v>4695.88</v>
      </c>
    </row>
    <row r="200" spans="1:16" ht="9.9" customHeight="1" x14ac:dyDescent="0.3">
      <c r="A200" s="207" t="s">
        <v>699</v>
      </c>
      <c r="B200" s="291" t="s">
        <v>336</v>
      </c>
      <c r="C200" s="292"/>
      <c r="D200" s="292"/>
      <c r="E200" s="292"/>
      <c r="F200" s="292"/>
      <c r="G200" s="301" t="s">
        <v>680</v>
      </c>
      <c r="H200" s="302"/>
      <c r="I200" s="302"/>
      <c r="J200" s="302"/>
      <c r="K200" s="302"/>
      <c r="L200" s="134">
        <v>78941.84</v>
      </c>
      <c r="M200" s="134">
        <v>3587.73</v>
      </c>
      <c r="N200" s="134">
        <v>0</v>
      </c>
      <c r="O200" s="134">
        <v>82529.570000000007</v>
      </c>
      <c r="P200" s="134">
        <f t="shared" si="0"/>
        <v>3587.73</v>
      </c>
    </row>
    <row r="201" spans="1:16" ht="9.9" customHeight="1" x14ac:dyDescent="0.3">
      <c r="A201" s="207" t="s">
        <v>702</v>
      </c>
      <c r="B201" s="291" t="s">
        <v>336</v>
      </c>
      <c r="C201" s="292"/>
      <c r="D201" s="292"/>
      <c r="E201" s="292"/>
      <c r="F201" s="292"/>
      <c r="G201" s="301" t="s">
        <v>686</v>
      </c>
      <c r="H201" s="302"/>
      <c r="I201" s="302"/>
      <c r="J201" s="302"/>
      <c r="K201" s="302"/>
      <c r="L201" s="134">
        <v>15788.37</v>
      </c>
      <c r="M201" s="134">
        <v>717.55</v>
      </c>
      <c r="N201" s="134">
        <v>0</v>
      </c>
      <c r="O201" s="134">
        <v>16505.919999999998</v>
      </c>
      <c r="P201" s="134">
        <f t="shared" si="0"/>
        <v>717.55</v>
      </c>
    </row>
    <row r="202" spans="1:16" ht="10.35" customHeight="1" x14ac:dyDescent="0.3">
      <c r="A202" s="207" t="s">
        <v>703</v>
      </c>
      <c r="B202" s="303" t="s">
        <v>336</v>
      </c>
      <c r="C202" s="304"/>
      <c r="D202" s="304"/>
      <c r="E202" s="304"/>
      <c r="F202" s="304"/>
      <c r="G202" s="305" t="s">
        <v>688</v>
      </c>
      <c r="H202" s="306"/>
      <c r="I202" s="306"/>
      <c r="J202" s="306"/>
      <c r="K202" s="306"/>
      <c r="L202" s="136">
        <v>6315.36</v>
      </c>
      <c r="M202" s="136">
        <v>287.02</v>
      </c>
      <c r="N202" s="136">
        <v>0</v>
      </c>
      <c r="O202" s="136">
        <v>6602.38</v>
      </c>
      <c r="P202" s="136">
        <f t="shared" si="0"/>
        <v>287.02</v>
      </c>
    </row>
    <row r="203" spans="1:16" ht="9.9" customHeight="1" x14ac:dyDescent="0.3">
      <c r="A203" s="207" t="s">
        <v>704</v>
      </c>
      <c r="B203" s="307" t="s">
        <v>336</v>
      </c>
      <c r="C203" s="308"/>
      <c r="D203" s="308"/>
      <c r="E203" s="308"/>
      <c r="F203" s="308"/>
      <c r="G203" s="309" t="s">
        <v>692</v>
      </c>
      <c r="H203" s="310"/>
      <c r="I203" s="310"/>
      <c r="J203" s="310"/>
      <c r="K203" s="310"/>
      <c r="L203" s="282">
        <v>28.84</v>
      </c>
      <c r="M203" s="282">
        <v>1.28</v>
      </c>
      <c r="N203" s="282">
        <v>0</v>
      </c>
      <c r="O203" s="282">
        <v>30.12</v>
      </c>
      <c r="P203" s="282">
        <f t="shared" si="0"/>
        <v>1.28</v>
      </c>
    </row>
    <row r="204" spans="1:16" ht="9.9" customHeight="1" x14ac:dyDescent="0.3">
      <c r="A204" s="207" t="s">
        <v>705</v>
      </c>
      <c r="B204" s="291" t="s">
        <v>336</v>
      </c>
      <c r="C204" s="292"/>
      <c r="D204" s="292"/>
      <c r="E204" s="292"/>
      <c r="F204" s="292"/>
      <c r="G204" s="301" t="s">
        <v>694</v>
      </c>
      <c r="H204" s="302"/>
      <c r="I204" s="302"/>
      <c r="J204" s="302"/>
      <c r="K204" s="302"/>
      <c r="L204" s="134">
        <v>2106.1999999999998</v>
      </c>
      <c r="M204" s="134">
        <v>102.3</v>
      </c>
      <c r="N204" s="134">
        <v>0</v>
      </c>
      <c r="O204" s="134">
        <v>2208.5</v>
      </c>
      <c r="P204" s="134">
        <f t="shared" si="0"/>
        <v>102.3</v>
      </c>
    </row>
    <row r="205" spans="1:16" ht="9.9" customHeight="1" x14ac:dyDescent="0.3">
      <c r="A205" s="30" t="s">
        <v>336</v>
      </c>
      <c r="B205" s="291" t="s">
        <v>336</v>
      </c>
      <c r="C205" s="292"/>
      <c r="D205" s="292"/>
      <c r="E205" s="292"/>
      <c r="F205" s="292"/>
      <c r="G205" s="31" t="s">
        <v>336</v>
      </c>
      <c r="H205" s="32"/>
      <c r="I205" s="32"/>
      <c r="J205" s="32"/>
      <c r="K205" s="32"/>
      <c r="L205" s="135"/>
      <c r="M205" s="135"/>
      <c r="N205" s="135"/>
      <c r="O205" s="135"/>
      <c r="P205" s="135"/>
    </row>
    <row r="206" spans="1:16" ht="9.9" customHeight="1" x14ac:dyDescent="0.3">
      <c r="A206" s="206" t="s">
        <v>706</v>
      </c>
      <c r="B206" s="291" t="s">
        <v>336</v>
      </c>
      <c r="C206" s="292"/>
      <c r="D206" s="292"/>
      <c r="E206" s="299" t="s">
        <v>707</v>
      </c>
      <c r="F206" s="300"/>
      <c r="G206" s="300"/>
      <c r="H206" s="300"/>
      <c r="I206" s="300"/>
      <c r="J206" s="300"/>
      <c r="K206" s="300"/>
      <c r="L206" s="133">
        <v>2380987.38</v>
      </c>
      <c r="M206" s="133">
        <v>781328.49</v>
      </c>
      <c r="N206" s="133">
        <v>435881.44</v>
      </c>
      <c r="O206" s="133">
        <v>2726434.43</v>
      </c>
      <c r="P206" s="133">
        <f t="shared" ref="P206:P218" si="1">M206-N206</f>
        <v>345447.05</v>
      </c>
    </row>
    <row r="207" spans="1:16" ht="9.9" customHeight="1" x14ac:dyDescent="0.3">
      <c r="A207" s="206" t="s">
        <v>708</v>
      </c>
      <c r="B207" s="291" t="s">
        <v>336</v>
      </c>
      <c r="C207" s="292"/>
      <c r="D207" s="292"/>
      <c r="E207" s="292"/>
      <c r="F207" s="299" t="s">
        <v>678</v>
      </c>
      <c r="G207" s="300"/>
      <c r="H207" s="300"/>
      <c r="I207" s="300"/>
      <c r="J207" s="300"/>
      <c r="K207" s="300"/>
      <c r="L207" s="133">
        <v>521167.35999999999</v>
      </c>
      <c r="M207" s="133">
        <v>186161.28</v>
      </c>
      <c r="N207" s="133">
        <v>102684.11</v>
      </c>
      <c r="O207" s="133">
        <v>604644.53</v>
      </c>
      <c r="P207" s="133">
        <f t="shared" si="1"/>
        <v>83477.17</v>
      </c>
    </row>
    <row r="208" spans="1:16" ht="9.9" customHeight="1" x14ac:dyDescent="0.3">
      <c r="A208" s="207" t="s">
        <v>709</v>
      </c>
      <c r="B208" s="291" t="s">
        <v>336</v>
      </c>
      <c r="C208" s="292"/>
      <c r="D208" s="292"/>
      <c r="E208" s="292"/>
      <c r="F208" s="292"/>
      <c r="G208" s="301" t="s">
        <v>680</v>
      </c>
      <c r="H208" s="302"/>
      <c r="I208" s="302"/>
      <c r="J208" s="302"/>
      <c r="K208" s="302"/>
      <c r="L208" s="134">
        <v>272718.63</v>
      </c>
      <c r="M208" s="134">
        <v>36980.879999999997</v>
      </c>
      <c r="N208" s="134">
        <v>0</v>
      </c>
      <c r="O208" s="134">
        <v>309699.51</v>
      </c>
      <c r="P208" s="134">
        <f t="shared" si="1"/>
        <v>36980.879999999997</v>
      </c>
    </row>
    <row r="209" spans="1:16" ht="9.9" customHeight="1" x14ac:dyDescent="0.3">
      <c r="A209" s="207" t="s">
        <v>710</v>
      </c>
      <c r="B209" s="291" t="s">
        <v>336</v>
      </c>
      <c r="C209" s="292"/>
      <c r="D209" s="292"/>
      <c r="E209" s="292"/>
      <c r="F209" s="292"/>
      <c r="G209" s="301" t="s">
        <v>682</v>
      </c>
      <c r="H209" s="302"/>
      <c r="I209" s="302"/>
      <c r="J209" s="302"/>
      <c r="K209" s="302"/>
      <c r="L209" s="134">
        <v>29820.14</v>
      </c>
      <c r="M209" s="134">
        <v>77313.460000000006</v>
      </c>
      <c r="N209" s="134">
        <v>67273.72</v>
      </c>
      <c r="O209" s="134">
        <v>39859.879999999997</v>
      </c>
      <c r="P209" s="134">
        <f t="shared" si="1"/>
        <v>10039.740000000005</v>
      </c>
    </row>
    <row r="210" spans="1:16" ht="9.9" customHeight="1" x14ac:dyDescent="0.3">
      <c r="A210" s="207" t="s">
        <v>711</v>
      </c>
      <c r="B210" s="291" t="s">
        <v>336</v>
      </c>
      <c r="C210" s="292"/>
      <c r="D210" s="292"/>
      <c r="E210" s="292"/>
      <c r="F210" s="292"/>
      <c r="G210" s="301" t="s">
        <v>684</v>
      </c>
      <c r="H210" s="302"/>
      <c r="I210" s="302"/>
      <c r="J210" s="302"/>
      <c r="K210" s="302"/>
      <c r="L210" s="134">
        <v>33880.85</v>
      </c>
      <c r="M210" s="134">
        <v>41066.47</v>
      </c>
      <c r="N210" s="134">
        <v>33880.85</v>
      </c>
      <c r="O210" s="134">
        <v>41066.47</v>
      </c>
      <c r="P210" s="134">
        <f t="shared" si="1"/>
        <v>7185.6200000000026</v>
      </c>
    </row>
    <row r="211" spans="1:16" ht="9.9" customHeight="1" x14ac:dyDescent="0.3">
      <c r="A211" s="207" t="s">
        <v>712</v>
      </c>
      <c r="B211" s="291" t="s">
        <v>336</v>
      </c>
      <c r="C211" s="292"/>
      <c r="D211" s="292"/>
      <c r="E211" s="292"/>
      <c r="F211" s="292"/>
      <c r="G211" s="301" t="s">
        <v>686</v>
      </c>
      <c r="H211" s="302"/>
      <c r="I211" s="302"/>
      <c r="J211" s="302"/>
      <c r="K211" s="302"/>
      <c r="L211" s="134">
        <v>81847.63</v>
      </c>
      <c r="M211" s="134">
        <v>12443.09</v>
      </c>
      <c r="N211" s="134">
        <v>0</v>
      </c>
      <c r="O211" s="134">
        <v>94290.72</v>
      </c>
      <c r="P211" s="134">
        <f t="shared" si="1"/>
        <v>12443.09</v>
      </c>
    </row>
    <row r="212" spans="1:16" ht="9.9" customHeight="1" x14ac:dyDescent="0.3">
      <c r="A212" s="207" t="s">
        <v>713</v>
      </c>
      <c r="B212" s="291" t="s">
        <v>336</v>
      </c>
      <c r="C212" s="292"/>
      <c r="D212" s="292"/>
      <c r="E212" s="292"/>
      <c r="F212" s="292"/>
      <c r="G212" s="301" t="s">
        <v>688</v>
      </c>
      <c r="H212" s="302"/>
      <c r="I212" s="302"/>
      <c r="J212" s="302"/>
      <c r="K212" s="302"/>
      <c r="L212" s="134">
        <v>24599.53</v>
      </c>
      <c r="M212" s="134">
        <v>3649.19</v>
      </c>
      <c r="N212" s="134">
        <v>0</v>
      </c>
      <c r="O212" s="134">
        <v>28248.720000000001</v>
      </c>
      <c r="P212" s="134">
        <f t="shared" si="1"/>
        <v>3649.19</v>
      </c>
    </row>
    <row r="213" spans="1:16" ht="9.9" customHeight="1" x14ac:dyDescent="0.3">
      <c r="A213" s="207" t="s">
        <v>714</v>
      </c>
      <c r="B213" s="291" t="s">
        <v>336</v>
      </c>
      <c r="C213" s="292"/>
      <c r="D213" s="292"/>
      <c r="E213" s="292"/>
      <c r="F213" s="292"/>
      <c r="G213" s="301" t="s">
        <v>690</v>
      </c>
      <c r="H213" s="302"/>
      <c r="I213" s="302"/>
      <c r="J213" s="302"/>
      <c r="K213" s="302"/>
      <c r="L213" s="134">
        <v>3209.79</v>
      </c>
      <c r="M213" s="134">
        <v>462.3</v>
      </c>
      <c r="N213" s="134">
        <v>0</v>
      </c>
      <c r="O213" s="134">
        <v>3672.09</v>
      </c>
      <c r="P213" s="134">
        <f t="shared" si="1"/>
        <v>462.3</v>
      </c>
    </row>
    <row r="214" spans="1:16" ht="9.9" customHeight="1" x14ac:dyDescent="0.3">
      <c r="A214" s="207" t="s">
        <v>715</v>
      </c>
      <c r="B214" s="291" t="s">
        <v>336</v>
      </c>
      <c r="C214" s="292"/>
      <c r="D214" s="292"/>
      <c r="E214" s="292"/>
      <c r="F214" s="292"/>
      <c r="G214" s="301" t="s">
        <v>716</v>
      </c>
      <c r="H214" s="302"/>
      <c r="I214" s="302"/>
      <c r="J214" s="302"/>
      <c r="K214" s="302"/>
      <c r="L214" s="134">
        <v>23456.49</v>
      </c>
      <c r="M214" s="134">
        <v>5393.33</v>
      </c>
      <c r="N214" s="134">
        <v>1529.54</v>
      </c>
      <c r="O214" s="134">
        <v>27320.28</v>
      </c>
      <c r="P214" s="134">
        <f t="shared" si="1"/>
        <v>3863.79</v>
      </c>
    </row>
    <row r="215" spans="1:16" ht="9.9" customHeight="1" x14ac:dyDescent="0.3">
      <c r="A215" s="207" t="s">
        <v>717</v>
      </c>
      <c r="B215" s="291" t="s">
        <v>336</v>
      </c>
      <c r="C215" s="292"/>
      <c r="D215" s="292"/>
      <c r="E215" s="292"/>
      <c r="F215" s="292"/>
      <c r="G215" s="301" t="s">
        <v>692</v>
      </c>
      <c r="H215" s="302"/>
      <c r="I215" s="302"/>
      <c r="J215" s="302"/>
      <c r="K215" s="302"/>
      <c r="L215" s="134">
        <v>659.31</v>
      </c>
      <c r="M215" s="134">
        <v>119.56</v>
      </c>
      <c r="N215" s="134">
        <v>0</v>
      </c>
      <c r="O215" s="134">
        <v>778.87</v>
      </c>
      <c r="P215" s="134">
        <f t="shared" si="1"/>
        <v>119.56</v>
      </c>
    </row>
    <row r="216" spans="1:16" ht="9.9" customHeight="1" x14ac:dyDescent="0.3">
      <c r="A216" s="207" t="s">
        <v>718</v>
      </c>
      <c r="B216" s="291" t="s">
        <v>336</v>
      </c>
      <c r="C216" s="292"/>
      <c r="D216" s="292"/>
      <c r="E216" s="292"/>
      <c r="F216" s="292"/>
      <c r="G216" s="301" t="s">
        <v>694</v>
      </c>
      <c r="H216" s="302"/>
      <c r="I216" s="302"/>
      <c r="J216" s="302"/>
      <c r="K216" s="302"/>
      <c r="L216" s="134">
        <v>47645.5</v>
      </c>
      <c r="M216" s="134">
        <v>8459</v>
      </c>
      <c r="N216" s="134">
        <v>0</v>
      </c>
      <c r="O216" s="134">
        <v>56104.5</v>
      </c>
      <c r="P216" s="134">
        <f t="shared" si="1"/>
        <v>8459</v>
      </c>
    </row>
    <row r="217" spans="1:16" ht="9.9" customHeight="1" x14ac:dyDescent="0.3">
      <c r="A217" s="207" t="s">
        <v>719</v>
      </c>
      <c r="B217" s="291" t="s">
        <v>336</v>
      </c>
      <c r="C217" s="292"/>
      <c r="D217" s="292"/>
      <c r="E217" s="292"/>
      <c r="F217" s="292"/>
      <c r="G217" s="301" t="s">
        <v>720</v>
      </c>
      <c r="H217" s="302"/>
      <c r="I217" s="302"/>
      <c r="J217" s="302"/>
      <c r="K217" s="302"/>
      <c r="L217" s="134">
        <v>3329.49</v>
      </c>
      <c r="M217" s="134">
        <v>0</v>
      </c>
      <c r="N217" s="134">
        <v>0</v>
      </c>
      <c r="O217" s="134">
        <v>3329.49</v>
      </c>
      <c r="P217" s="134">
        <f t="shared" si="1"/>
        <v>0</v>
      </c>
    </row>
    <row r="218" spans="1:16" ht="9.9" customHeight="1" x14ac:dyDescent="0.3">
      <c r="A218" s="207" t="s">
        <v>721</v>
      </c>
      <c r="B218" s="291" t="s">
        <v>336</v>
      </c>
      <c r="C218" s="292"/>
      <c r="D218" s="292"/>
      <c r="E218" s="292"/>
      <c r="F218" s="292"/>
      <c r="G218" s="301" t="s">
        <v>696</v>
      </c>
      <c r="H218" s="302"/>
      <c r="I218" s="302"/>
      <c r="J218" s="302"/>
      <c r="K218" s="302"/>
      <c r="L218" s="134">
        <v>0</v>
      </c>
      <c r="M218" s="134">
        <v>274</v>
      </c>
      <c r="N218" s="134">
        <v>0</v>
      </c>
      <c r="O218" s="134">
        <v>274</v>
      </c>
      <c r="P218" s="134">
        <f t="shared" si="1"/>
        <v>274</v>
      </c>
    </row>
    <row r="219" spans="1:16" ht="9.9" customHeight="1" x14ac:dyDescent="0.3">
      <c r="A219" s="30" t="s">
        <v>336</v>
      </c>
      <c r="B219" s="291" t="s">
        <v>336</v>
      </c>
      <c r="C219" s="292"/>
      <c r="D219" s="292"/>
      <c r="E219" s="292"/>
      <c r="F219" s="292"/>
      <c r="G219" s="31" t="s">
        <v>336</v>
      </c>
      <c r="H219" s="32"/>
      <c r="I219" s="32"/>
      <c r="J219" s="32"/>
      <c r="K219" s="32"/>
      <c r="L219" s="135"/>
      <c r="M219" s="135"/>
      <c r="N219" s="135"/>
      <c r="O219" s="135"/>
      <c r="P219" s="135"/>
    </row>
    <row r="220" spans="1:16" ht="9.9" customHeight="1" x14ac:dyDescent="0.3">
      <c r="A220" s="206" t="s">
        <v>722</v>
      </c>
      <c r="B220" s="291" t="s">
        <v>336</v>
      </c>
      <c r="C220" s="292"/>
      <c r="D220" s="292"/>
      <c r="E220" s="292"/>
      <c r="F220" s="299" t="s">
        <v>698</v>
      </c>
      <c r="G220" s="300"/>
      <c r="H220" s="300"/>
      <c r="I220" s="300"/>
      <c r="J220" s="300"/>
      <c r="K220" s="300"/>
      <c r="L220" s="133">
        <v>1859820.02</v>
      </c>
      <c r="M220" s="133">
        <v>595167.21</v>
      </c>
      <c r="N220" s="133">
        <v>333197.33</v>
      </c>
      <c r="O220" s="133">
        <v>2121789.9</v>
      </c>
      <c r="P220" s="133">
        <f t="shared" ref="P220:P235" si="2">M220-N220</f>
        <v>261969.87999999995</v>
      </c>
    </row>
    <row r="221" spans="1:16" ht="9.9" customHeight="1" x14ac:dyDescent="0.3">
      <c r="A221" s="207" t="s">
        <v>723</v>
      </c>
      <c r="B221" s="291" t="s">
        <v>336</v>
      </c>
      <c r="C221" s="292"/>
      <c r="D221" s="292"/>
      <c r="E221" s="292"/>
      <c r="F221" s="292"/>
      <c r="G221" s="301" t="s">
        <v>680</v>
      </c>
      <c r="H221" s="302"/>
      <c r="I221" s="302"/>
      <c r="J221" s="302"/>
      <c r="K221" s="302"/>
      <c r="L221" s="134">
        <v>882944.8</v>
      </c>
      <c r="M221" s="134">
        <v>101038.73</v>
      </c>
      <c r="N221" s="134">
        <v>0</v>
      </c>
      <c r="O221" s="134">
        <v>983983.53</v>
      </c>
      <c r="P221" s="134">
        <f t="shared" si="2"/>
        <v>101038.73</v>
      </c>
    </row>
    <row r="222" spans="1:16" ht="9.9" customHeight="1" x14ac:dyDescent="0.3">
      <c r="A222" s="207" t="s">
        <v>724</v>
      </c>
      <c r="B222" s="291" t="s">
        <v>336</v>
      </c>
      <c r="C222" s="292"/>
      <c r="D222" s="292"/>
      <c r="E222" s="292"/>
      <c r="F222" s="292"/>
      <c r="G222" s="301" t="s">
        <v>682</v>
      </c>
      <c r="H222" s="302"/>
      <c r="I222" s="302"/>
      <c r="J222" s="302"/>
      <c r="K222" s="302"/>
      <c r="L222" s="134">
        <v>66914.880000000005</v>
      </c>
      <c r="M222" s="134">
        <v>246210.23</v>
      </c>
      <c r="N222" s="134">
        <v>215628.3</v>
      </c>
      <c r="O222" s="134">
        <v>97496.81</v>
      </c>
      <c r="P222" s="134">
        <f t="shared" si="2"/>
        <v>30581.930000000022</v>
      </c>
    </row>
    <row r="223" spans="1:16" ht="9.9" customHeight="1" x14ac:dyDescent="0.3">
      <c r="A223" s="207" t="s">
        <v>725</v>
      </c>
      <c r="B223" s="291" t="s">
        <v>336</v>
      </c>
      <c r="C223" s="292"/>
      <c r="D223" s="292"/>
      <c r="E223" s="292"/>
      <c r="F223" s="292"/>
      <c r="G223" s="301" t="s">
        <v>684</v>
      </c>
      <c r="H223" s="302"/>
      <c r="I223" s="302"/>
      <c r="J223" s="302"/>
      <c r="K223" s="302"/>
      <c r="L223" s="134">
        <v>107235.83</v>
      </c>
      <c r="M223" s="134">
        <v>127842.05</v>
      </c>
      <c r="N223" s="134">
        <v>106430.66</v>
      </c>
      <c r="O223" s="134">
        <v>128647.22</v>
      </c>
      <c r="P223" s="134">
        <f t="shared" si="2"/>
        <v>21411.39</v>
      </c>
    </row>
    <row r="224" spans="1:16" ht="9.9" customHeight="1" x14ac:dyDescent="0.3">
      <c r="A224" s="207" t="s">
        <v>726</v>
      </c>
      <c r="B224" s="291" t="s">
        <v>336</v>
      </c>
      <c r="C224" s="292"/>
      <c r="D224" s="292"/>
      <c r="E224" s="292"/>
      <c r="F224" s="292"/>
      <c r="G224" s="301" t="s">
        <v>727</v>
      </c>
      <c r="H224" s="302"/>
      <c r="I224" s="302"/>
      <c r="J224" s="302"/>
      <c r="K224" s="302"/>
      <c r="L224" s="134">
        <v>1691.06</v>
      </c>
      <c r="M224" s="134">
        <v>0</v>
      </c>
      <c r="N224" s="134">
        <v>0</v>
      </c>
      <c r="O224" s="134">
        <v>1691.06</v>
      </c>
      <c r="P224" s="134">
        <f t="shared" si="2"/>
        <v>0</v>
      </c>
    </row>
    <row r="225" spans="1:16" ht="9.9" customHeight="1" x14ac:dyDescent="0.3">
      <c r="A225" s="207" t="s">
        <v>728</v>
      </c>
      <c r="B225" s="291" t="s">
        <v>336</v>
      </c>
      <c r="C225" s="292"/>
      <c r="D225" s="292"/>
      <c r="E225" s="292"/>
      <c r="F225" s="292"/>
      <c r="G225" s="301" t="s">
        <v>729</v>
      </c>
      <c r="H225" s="302"/>
      <c r="I225" s="302"/>
      <c r="J225" s="302"/>
      <c r="K225" s="302"/>
      <c r="L225" s="134">
        <v>909.01</v>
      </c>
      <c r="M225" s="134">
        <v>0</v>
      </c>
      <c r="N225" s="134">
        <v>0</v>
      </c>
      <c r="O225" s="134">
        <v>909.01</v>
      </c>
      <c r="P225" s="134">
        <f t="shared" si="2"/>
        <v>0</v>
      </c>
    </row>
    <row r="226" spans="1:16" ht="9.9" customHeight="1" x14ac:dyDescent="0.3">
      <c r="A226" s="207" t="s">
        <v>730</v>
      </c>
      <c r="B226" s="291" t="s">
        <v>336</v>
      </c>
      <c r="C226" s="292"/>
      <c r="D226" s="292"/>
      <c r="E226" s="292"/>
      <c r="F226" s="292"/>
      <c r="G226" s="301" t="s">
        <v>686</v>
      </c>
      <c r="H226" s="302"/>
      <c r="I226" s="302"/>
      <c r="J226" s="302"/>
      <c r="K226" s="302"/>
      <c r="L226" s="134">
        <v>265362.48</v>
      </c>
      <c r="M226" s="134">
        <v>28810.080000000002</v>
      </c>
      <c r="N226" s="134">
        <v>0</v>
      </c>
      <c r="O226" s="134">
        <v>294172.56</v>
      </c>
      <c r="P226" s="134">
        <f t="shared" si="2"/>
        <v>28810.080000000002</v>
      </c>
    </row>
    <row r="227" spans="1:16" ht="9.9" customHeight="1" x14ac:dyDescent="0.3">
      <c r="A227" s="207" t="s">
        <v>731</v>
      </c>
      <c r="B227" s="291" t="s">
        <v>336</v>
      </c>
      <c r="C227" s="292"/>
      <c r="D227" s="292"/>
      <c r="E227" s="292"/>
      <c r="F227" s="292"/>
      <c r="G227" s="301" t="s">
        <v>688</v>
      </c>
      <c r="H227" s="302"/>
      <c r="I227" s="302"/>
      <c r="J227" s="302"/>
      <c r="K227" s="302"/>
      <c r="L227" s="134">
        <v>80586.100000000006</v>
      </c>
      <c r="M227" s="134">
        <v>8151.87</v>
      </c>
      <c r="N227" s="134">
        <v>0</v>
      </c>
      <c r="O227" s="134">
        <v>88737.97</v>
      </c>
      <c r="P227" s="134">
        <f t="shared" si="2"/>
        <v>8151.87</v>
      </c>
    </row>
    <row r="228" spans="1:16" ht="9.9" customHeight="1" x14ac:dyDescent="0.3">
      <c r="A228" s="207" t="s">
        <v>732</v>
      </c>
      <c r="B228" s="291" t="s">
        <v>336</v>
      </c>
      <c r="C228" s="292"/>
      <c r="D228" s="292"/>
      <c r="E228" s="292"/>
      <c r="F228" s="292"/>
      <c r="G228" s="301" t="s">
        <v>690</v>
      </c>
      <c r="H228" s="302"/>
      <c r="I228" s="302"/>
      <c r="J228" s="302"/>
      <c r="K228" s="302"/>
      <c r="L228" s="134">
        <v>10016.91</v>
      </c>
      <c r="M228" s="134">
        <v>1106.5999999999999</v>
      </c>
      <c r="N228" s="134">
        <v>0</v>
      </c>
      <c r="O228" s="134">
        <v>11123.51</v>
      </c>
      <c r="P228" s="134">
        <f t="shared" si="2"/>
        <v>1106.5999999999999</v>
      </c>
    </row>
    <row r="229" spans="1:16" ht="9.9" customHeight="1" x14ac:dyDescent="0.3">
      <c r="A229" s="207" t="s">
        <v>733</v>
      </c>
      <c r="B229" s="291" t="s">
        <v>336</v>
      </c>
      <c r="C229" s="292"/>
      <c r="D229" s="292"/>
      <c r="E229" s="292"/>
      <c r="F229" s="292"/>
      <c r="G229" s="301" t="s">
        <v>716</v>
      </c>
      <c r="H229" s="302"/>
      <c r="I229" s="302"/>
      <c r="J229" s="302"/>
      <c r="K229" s="302"/>
      <c r="L229" s="134">
        <v>163025.59</v>
      </c>
      <c r="M229" s="134">
        <v>37373.46</v>
      </c>
      <c r="N229" s="134">
        <v>10878.94</v>
      </c>
      <c r="O229" s="134">
        <v>189520.11</v>
      </c>
      <c r="P229" s="134">
        <f t="shared" si="2"/>
        <v>26494.519999999997</v>
      </c>
    </row>
    <row r="230" spans="1:16" ht="9.9" customHeight="1" x14ac:dyDescent="0.3">
      <c r="A230" s="207" t="s">
        <v>734</v>
      </c>
      <c r="B230" s="291" t="s">
        <v>336</v>
      </c>
      <c r="C230" s="292"/>
      <c r="D230" s="292"/>
      <c r="E230" s="292"/>
      <c r="F230" s="292"/>
      <c r="G230" s="301" t="s">
        <v>692</v>
      </c>
      <c r="H230" s="302"/>
      <c r="I230" s="302"/>
      <c r="J230" s="302"/>
      <c r="K230" s="302"/>
      <c r="L230" s="134">
        <v>6071.04</v>
      </c>
      <c r="M230" s="134">
        <v>693.52</v>
      </c>
      <c r="N230" s="134">
        <v>0.23</v>
      </c>
      <c r="O230" s="134">
        <v>6764.33</v>
      </c>
      <c r="P230" s="134">
        <f t="shared" si="2"/>
        <v>693.29</v>
      </c>
    </row>
    <row r="231" spans="1:16" ht="9.9" customHeight="1" x14ac:dyDescent="0.3">
      <c r="A231" s="207" t="s">
        <v>735</v>
      </c>
      <c r="B231" s="291" t="s">
        <v>336</v>
      </c>
      <c r="C231" s="292"/>
      <c r="D231" s="292"/>
      <c r="E231" s="292"/>
      <c r="F231" s="292"/>
      <c r="G231" s="301" t="s">
        <v>694</v>
      </c>
      <c r="H231" s="302"/>
      <c r="I231" s="302"/>
      <c r="J231" s="302"/>
      <c r="K231" s="302"/>
      <c r="L231" s="134">
        <v>228631.9</v>
      </c>
      <c r="M231" s="134">
        <v>42580</v>
      </c>
      <c r="N231" s="134">
        <v>0</v>
      </c>
      <c r="O231" s="134">
        <v>271211.90000000002</v>
      </c>
      <c r="P231" s="134">
        <f t="shared" si="2"/>
        <v>42580</v>
      </c>
    </row>
    <row r="232" spans="1:16" ht="9.9" customHeight="1" x14ac:dyDescent="0.3">
      <c r="A232" s="207" t="s">
        <v>736</v>
      </c>
      <c r="B232" s="291" t="s">
        <v>336</v>
      </c>
      <c r="C232" s="292"/>
      <c r="D232" s="292"/>
      <c r="E232" s="292"/>
      <c r="F232" s="292"/>
      <c r="G232" s="301" t="s">
        <v>720</v>
      </c>
      <c r="H232" s="302"/>
      <c r="I232" s="302"/>
      <c r="J232" s="302"/>
      <c r="K232" s="302"/>
      <c r="L232" s="134">
        <v>37861.01</v>
      </c>
      <c r="M232" s="134">
        <v>1086.67</v>
      </c>
      <c r="N232" s="134">
        <v>259.2</v>
      </c>
      <c r="O232" s="134">
        <v>38688.480000000003</v>
      </c>
      <c r="P232" s="134">
        <f t="shared" si="2"/>
        <v>827.47</v>
      </c>
    </row>
    <row r="233" spans="1:16" ht="9.9" customHeight="1" x14ac:dyDescent="0.3">
      <c r="A233" s="207" t="s">
        <v>737</v>
      </c>
      <c r="B233" s="291" t="s">
        <v>336</v>
      </c>
      <c r="C233" s="292"/>
      <c r="D233" s="292"/>
      <c r="E233" s="292"/>
      <c r="F233" s="292"/>
      <c r="G233" s="301" t="s">
        <v>696</v>
      </c>
      <c r="H233" s="302"/>
      <c r="I233" s="302"/>
      <c r="J233" s="302"/>
      <c r="K233" s="302"/>
      <c r="L233" s="134">
        <v>1360</v>
      </c>
      <c r="M233" s="134">
        <v>274</v>
      </c>
      <c r="N233" s="134">
        <v>0</v>
      </c>
      <c r="O233" s="134">
        <v>1634</v>
      </c>
      <c r="P233" s="134">
        <f t="shared" si="2"/>
        <v>274</v>
      </c>
    </row>
    <row r="234" spans="1:16" ht="9.9" customHeight="1" x14ac:dyDescent="0.3">
      <c r="A234" s="207" t="s">
        <v>738</v>
      </c>
      <c r="B234" s="291" t="s">
        <v>336</v>
      </c>
      <c r="C234" s="292"/>
      <c r="D234" s="292"/>
      <c r="E234" s="292"/>
      <c r="F234" s="292"/>
      <c r="G234" s="301" t="s">
        <v>739</v>
      </c>
      <c r="H234" s="302"/>
      <c r="I234" s="302"/>
      <c r="J234" s="302"/>
      <c r="K234" s="302"/>
      <c r="L234" s="134">
        <v>2302.7399999999998</v>
      </c>
      <c r="M234" s="134">
        <v>0</v>
      </c>
      <c r="N234" s="134">
        <v>0</v>
      </c>
      <c r="O234" s="134">
        <v>2302.7399999999998</v>
      </c>
      <c r="P234" s="134">
        <f t="shared" si="2"/>
        <v>0</v>
      </c>
    </row>
    <row r="235" spans="1:16" ht="9.9" customHeight="1" x14ac:dyDescent="0.3">
      <c r="A235" s="207" t="s">
        <v>740</v>
      </c>
      <c r="B235" s="291" t="s">
        <v>336</v>
      </c>
      <c r="C235" s="292"/>
      <c r="D235" s="292"/>
      <c r="E235" s="292"/>
      <c r="F235" s="292"/>
      <c r="G235" s="301" t="s">
        <v>741</v>
      </c>
      <c r="H235" s="302"/>
      <c r="I235" s="302"/>
      <c r="J235" s="302"/>
      <c r="K235" s="302"/>
      <c r="L235" s="134">
        <v>4906.67</v>
      </c>
      <c r="M235" s="134">
        <v>0</v>
      </c>
      <c r="N235" s="134">
        <v>0</v>
      </c>
      <c r="O235" s="134">
        <v>4906.67</v>
      </c>
      <c r="P235" s="134">
        <f t="shared" si="2"/>
        <v>0</v>
      </c>
    </row>
    <row r="236" spans="1:16" ht="9.9" customHeight="1" x14ac:dyDescent="0.3">
      <c r="A236" s="30" t="s">
        <v>336</v>
      </c>
      <c r="B236" s="291" t="s">
        <v>336</v>
      </c>
      <c r="C236" s="292"/>
      <c r="D236" s="292"/>
      <c r="E236" s="292"/>
      <c r="F236" s="292"/>
      <c r="G236" s="31" t="s">
        <v>336</v>
      </c>
      <c r="H236" s="32"/>
      <c r="I236" s="32"/>
      <c r="J236" s="32"/>
      <c r="K236" s="32"/>
      <c r="L236" s="135"/>
      <c r="M236" s="135"/>
      <c r="N236" s="135"/>
      <c r="O236" s="135"/>
      <c r="P236" s="135"/>
    </row>
    <row r="237" spans="1:16" ht="9.9" customHeight="1" x14ac:dyDescent="0.3">
      <c r="A237" s="206" t="s">
        <v>742</v>
      </c>
      <c r="B237" s="291" t="s">
        <v>336</v>
      </c>
      <c r="C237" s="292"/>
      <c r="D237" s="292"/>
      <c r="E237" s="299" t="s">
        <v>743</v>
      </c>
      <c r="F237" s="300"/>
      <c r="G237" s="300"/>
      <c r="H237" s="300"/>
      <c r="I237" s="300"/>
      <c r="J237" s="300"/>
      <c r="K237" s="300"/>
      <c r="L237" s="133">
        <v>530876.51</v>
      </c>
      <c r="M237" s="133">
        <v>61161.72</v>
      </c>
      <c r="N237" s="133">
        <v>0</v>
      </c>
      <c r="O237" s="133">
        <v>592038.23</v>
      </c>
      <c r="P237" s="133">
        <f t="shared" ref="P237:P241" si="3">M237-N237</f>
        <v>61161.72</v>
      </c>
    </row>
    <row r="238" spans="1:16" ht="9.9" customHeight="1" x14ac:dyDescent="0.3">
      <c r="A238" s="206" t="s">
        <v>744</v>
      </c>
      <c r="B238" s="291" t="s">
        <v>336</v>
      </c>
      <c r="C238" s="292"/>
      <c r="D238" s="292"/>
      <c r="E238" s="292"/>
      <c r="F238" s="299" t="s">
        <v>698</v>
      </c>
      <c r="G238" s="300"/>
      <c r="H238" s="300"/>
      <c r="I238" s="300"/>
      <c r="J238" s="300"/>
      <c r="K238" s="300"/>
      <c r="L238" s="133">
        <v>530876.51</v>
      </c>
      <c r="M238" s="133">
        <v>61161.72</v>
      </c>
      <c r="N238" s="133">
        <v>0</v>
      </c>
      <c r="O238" s="133">
        <v>592038.23</v>
      </c>
      <c r="P238" s="133">
        <f t="shared" si="3"/>
        <v>61161.72</v>
      </c>
    </row>
    <row r="239" spans="1:16" ht="9.9" customHeight="1" x14ac:dyDescent="0.3">
      <c r="A239" s="207" t="s">
        <v>745</v>
      </c>
      <c r="B239" s="291" t="s">
        <v>336</v>
      </c>
      <c r="C239" s="292"/>
      <c r="D239" s="292"/>
      <c r="E239" s="292"/>
      <c r="F239" s="292"/>
      <c r="G239" s="301" t="s">
        <v>692</v>
      </c>
      <c r="H239" s="302"/>
      <c r="I239" s="302"/>
      <c r="J239" s="302"/>
      <c r="K239" s="302"/>
      <c r="L239" s="134">
        <v>5689.47</v>
      </c>
      <c r="M239" s="134">
        <v>828.38</v>
      </c>
      <c r="N239" s="134">
        <v>0</v>
      </c>
      <c r="O239" s="134">
        <v>6517.85</v>
      </c>
      <c r="P239" s="134">
        <f t="shared" si="3"/>
        <v>828.38</v>
      </c>
    </row>
    <row r="240" spans="1:16" ht="9.9" customHeight="1" x14ac:dyDescent="0.3">
      <c r="A240" s="207" t="s">
        <v>746</v>
      </c>
      <c r="B240" s="291" t="s">
        <v>336</v>
      </c>
      <c r="C240" s="292"/>
      <c r="D240" s="292"/>
      <c r="E240" s="292"/>
      <c r="F240" s="292"/>
      <c r="G240" s="301" t="s">
        <v>720</v>
      </c>
      <c r="H240" s="302"/>
      <c r="I240" s="302"/>
      <c r="J240" s="302"/>
      <c r="K240" s="302"/>
      <c r="L240" s="134">
        <v>134836.66</v>
      </c>
      <c r="M240" s="134">
        <v>0</v>
      </c>
      <c r="N240" s="134">
        <v>0</v>
      </c>
      <c r="O240" s="134">
        <v>134836.66</v>
      </c>
      <c r="P240" s="134">
        <f t="shared" si="3"/>
        <v>0</v>
      </c>
    </row>
    <row r="241" spans="1:16" ht="9.9" customHeight="1" x14ac:dyDescent="0.3">
      <c r="A241" s="207" t="s">
        <v>747</v>
      </c>
      <c r="B241" s="291" t="s">
        <v>336</v>
      </c>
      <c r="C241" s="292"/>
      <c r="D241" s="292"/>
      <c r="E241" s="292"/>
      <c r="F241" s="292"/>
      <c r="G241" s="301" t="s">
        <v>741</v>
      </c>
      <c r="H241" s="302"/>
      <c r="I241" s="302"/>
      <c r="J241" s="302"/>
      <c r="K241" s="302"/>
      <c r="L241" s="134">
        <v>390350.38</v>
      </c>
      <c r="M241" s="134">
        <v>60333.34</v>
      </c>
      <c r="N241" s="134">
        <v>0</v>
      </c>
      <c r="O241" s="134">
        <v>450683.72</v>
      </c>
      <c r="P241" s="134">
        <f t="shared" si="3"/>
        <v>60333.34</v>
      </c>
    </row>
    <row r="242" spans="1:16" ht="9.9" customHeight="1" x14ac:dyDescent="0.3">
      <c r="A242" s="206" t="s">
        <v>336</v>
      </c>
      <c r="B242" s="291" t="s">
        <v>336</v>
      </c>
      <c r="C242" s="292"/>
      <c r="D242" s="292"/>
      <c r="E242" s="33" t="s">
        <v>336</v>
      </c>
      <c r="F242" s="34"/>
      <c r="G242" s="34"/>
      <c r="H242" s="34"/>
      <c r="I242" s="34"/>
      <c r="J242" s="34"/>
      <c r="K242" s="34"/>
      <c r="L242" s="137"/>
      <c r="M242" s="137"/>
      <c r="N242" s="137"/>
      <c r="O242" s="137"/>
      <c r="P242" s="137"/>
    </row>
    <row r="243" spans="1:16" ht="9.9" customHeight="1" x14ac:dyDescent="0.3">
      <c r="A243" s="206" t="s">
        <v>748</v>
      </c>
      <c r="B243" s="291" t="s">
        <v>336</v>
      </c>
      <c r="C243" s="292"/>
      <c r="D243" s="299" t="s">
        <v>749</v>
      </c>
      <c r="E243" s="300"/>
      <c r="F243" s="300"/>
      <c r="G243" s="300"/>
      <c r="H243" s="300"/>
      <c r="I243" s="300"/>
      <c r="J243" s="300"/>
      <c r="K243" s="300"/>
      <c r="L243" s="133">
        <v>742028.34</v>
      </c>
      <c r="M243" s="133">
        <v>155057.29999999999</v>
      </c>
      <c r="N243" s="133">
        <v>0</v>
      </c>
      <c r="O243" s="133">
        <v>897085.64</v>
      </c>
      <c r="P243" s="133">
        <f t="shared" ref="P243:P254" si="4">M243-N243</f>
        <v>155057.29999999999</v>
      </c>
    </row>
    <row r="244" spans="1:16" ht="9.9" customHeight="1" x14ac:dyDescent="0.3">
      <c r="A244" s="206" t="s">
        <v>750</v>
      </c>
      <c r="B244" s="291" t="s">
        <v>336</v>
      </c>
      <c r="C244" s="292"/>
      <c r="D244" s="292"/>
      <c r="E244" s="299" t="s">
        <v>749</v>
      </c>
      <c r="F244" s="300"/>
      <c r="G244" s="300"/>
      <c r="H244" s="300"/>
      <c r="I244" s="300"/>
      <c r="J244" s="300"/>
      <c r="K244" s="300"/>
      <c r="L244" s="133">
        <v>742028.34</v>
      </c>
      <c r="M244" s="133">
        <v>155057.29999999999</v>
      </c>
      <c r="N244" s="133">
        <v>0</v>
      </c>
      <c r="O244" s="133">
        <v>897085.64</v>
      </c>
      <c r="P244" s="133">
        <f t="shared" si="4"/>
        <v>155057.29999999999</v>
      </c>
    </row>
    <row r="245" spans="1:16" ht="9.9" customHeight="1" x14ac:dyDescent="0.3">
      <c r="A245" s="206" t="s">
        <v>751</v>
      </c>
      <c r="B245" s="291" t="s">
        <v>336</v>
      </c>
      <c r="C245" s="292"/>
      <c r="D245" s="292"/>
      <c r="E245" s="292"/>
      <c r="F245" s="299" t="s">
        <v>749</v>
      </c>
      <c r="G245" s="300"/>
      <c r="H245" s="300"/>
      <c r="I245" s="300"/>
      <c r="J245" s="300"/>
      <c r="K245" s="300"/>
      <c r="L245" s="133">
        <v>742028.34</v>
      </c>
      <c r="M245" s="133">
        <v>155057.29999999999</v>
      </c>
      <c r="N245" s="133">
        <v>0</v>
      </c>
      <c r="O245" s="133">
        <v>897085.64</v>
      </c>
      <c r="P245" s="133">
        <f t="shared" si="4"/>
        <v>155057.29999999999</v>
      </c>
    </row>
    <row r="246" spans="1:16" ht="9.9" customHeight="1" x14ac:dyDescent="0.3">
      <c r="A246" s="207" t="s">
        <v>752</v>
      </c>
      <c r="B246" s="291" t="s">
        <v>336</v>
      </c>
      <c r="C246" s="292"/>
      <c r="D246" s="292"/>
      <c r="E246" s="292"/>
      <c r="F246" s="292"/>
      <c r="G246" s="301" t="s">
        <v>753</v>
      </c>
      <c r="H246" s="302"/>
      <c r="I246" s="302"/>
      <c r="J246" s="302"/>
      <c r="K246" s="302"/>
      <c r="L246" s="134">
        <v>42114.12</v>
      </c>
      <c r="M246" s="134">
        <v>7019.02</v>
      </c>
      <c r="N246" s="134">
        <v>0</v>
      </c>
      <c r="O246" s="134">
        <v>49133.14</v>
      </c>
      <c r="P246" s="134">
        <f t="shared" si="4"/>
        <v>7019.02</v>
      </c>
    </row>
    <row r="247" spans="1:16" ht="9.9" customHeight="1" x14ac:dyDescent="0.3">
      <c r="A247" s="207" t="s">
        <v>754</v>
      </c>
      <c r="B247" s="291" t="s">
        <v>336</v>
      </c>
      <c r="C247" s="292"/>
      <c r="D247" s="292"/>
      <c r="E247" s="292"/>
      <c r="F247" s="292"/>
      <c r="G247" s="301" t="s">
        <v>755</v>
      </c>
      <c r="H247" s="302"/>
      <c r="I247" s="302"/>
      <c r="J247" s="302"/>
      <c r="K247" s="302"/>
      <c r="L247" s="134">
        <v>21315</v>
      </c>
      <c r="M247" s="134">
        <v>3675</v>
      </c>
      <c r="N247" s="134">
        <v>0</v>
      </c>
      <c r="O247" s="134">
        <v>24990</v>
      </c>
      <c r="P247" s="134">
        <f t="shared" si="4"/>
        <v>3675</v>
      </c>
    </row>
    <row r="248" spans="1:16" ht="9.9" customHeight="1" x14ac:dyDescent="0.3">
      <c r="A248" s="207" t="s">
        <v>756</v>
      </c>
      <c r="B248" s="291" t="s">
        <v>336</v>
      </c>
      <c r="C248" s="292"/>
      <c r="D248" s="292"/>
      <c r="E248" s="292"/>
      <c r="F248" s="292"/>
      <c r="G248" s="301" t="s">
        <v>757</v>
      </c>
      <c r="H248" s="302"/>
      <c r="I248" s="302"/>
      <c r="J248" s="302"/>
      <c r="K248" s="302"/>
      <c r="L248" s="134">
        <v>13975.2</v>
      </c>
      <c r="M248" s="134">
        <v>0</v>
      </c>
      <c r="N248" s="134">
        <v>0</v>
      </c>
      <c r="O248" s="134">
        <v>13975.2</v>
      </c>
      <c r="P248" s="134">
        <f t="shared" si="4"/>
        <v>0</v>
      </c>
    </row>
    <row r="249" spans="1:16" ht="9.9" customHeight="1" x14ac:dyDescent="0.3">
      <c r="A249" s="207" t="s">
        <v>758</v>
      </c>
      <c r="B249" s="291" t="s">
        <v>336</v>
      </c>
      <c r="C249" s="292"/>
      <c r="D249" s="292"/>
      <c r="E249" s="292"/>
      <c r="F249" s="292"/>
      <c r="G249" s="301" t="s">
        <v>759</v>
      </c>
      <c r="H249" s="302"/>
      <c r="I249" s="302"/>
      <c r="J249" s="302"/>
      <c r="K249" s="302"/>
      <c r="L249" s="134">
        <v>54728.23</v>
      </c>
      <c r="M249" s="134">
        <v>7424.29</v>
      </c>
      <c r="N249" s="134">
        <v>0</v>
      </c>
      <c r="O249" s="134">
        <v>62152.52</v>
      </c>
      <c r="P249" s="134">
        <f t="shared" si="4"/>
        <v>7424.29</v>
      </c>
    </row>
    <row r="250" spans="1:16" ht="9.9" customHeight="1" x14ac:dyDescent="0.3">
      <c r="A250" s="207" t="s">
        <v>760</v>
      </c>
      <c r="B250" s="291" t="s">
        <v>336</v>
      </c>
      <c r="C250" s="292"/>
      <c r="D250" s="292"/>
      <c r="E250" s="292"/>
      <c r="F250" s="292"/>
      <c r="G250" s="301" t="s">
        <v>761</v>
      </c>
      <c r="H250" s="302"/>
      <c r="I250" s="302"/>
      <c r="J250" s="302"/>
      <c r="K250" s="302"/>
      <c r="L250" s="134">
        <v>232215.76</v>
      </c>
      <c r="M250" s="134">
        <v>47441.919999999998</v>
      </c>
      <c r="N250" s="134">
        <v>0</v>
      </c>
      <c r="O250" s="134">
        <v>279657.68</v>
      </c>
      <c r="P250" s="134">
        <f t="shared" si="4"/>
        <v>47441.919999999998</v>
      </c>
    </row>
    <row r="251" spans="1:16" ht="18.899999999999999" customHeight="1" x14ac:dyDescent="0.3">
      <c r="A251" s="207" t="s">
        <v>762</v>
      </c>
      <c r="B251" s="291" t="s">
        <v>336</v>
      </c>
      <c r="C251" s="292"/>
      <c r="D251" s="292"/>
      <c r="E251" s="292"/>
      <c r="F251" s="292"/>
      <c r="G251" s="301" t="s">
        <v>763</v>
      </c>
      <c r="H251" s="302"/>
      <c r="I251" s="302"/>
      <c r="J251" s="302"/>
      <c r="K251" s="302"/>
      <c r="L251" s="134">
        <v>124780.14</v>
      </c>
      <c r="M251" s="134">
        <v>52130.01</v>
      </c>
      <c r="N251" s="134">
        <v>0</v>
      </c>
      <c r="O251" s="134">
        <v>176910.15</v>
      </c>
      <c r="P251" s="134">
        <f t="shared" si="4"/>
        <v>52130.01</v>
      </c>
    </row>
    <row r="252" spans="1:16" ht="9.9" customHeight="1" x14ac:dyDescent="0.3">
      <c r="A252" s="207" t="s">
        <v>764</v>
      </c>
      <c r="B252" s="291" t="s">
        <v>336</v>
      </c>
      <c r="C252" s="292"/>
      <c r="D252" s="292"/>
      <c r="E252" s="292"/>
      <c r="F252" s="292"/>
      <c r="G252" s="301" t="s">
        <v>765</v>
      </c>
      <c r="H252" s="302"/>
      <c r="I252" s="302"/>
      <c r="J252" s="302"/>
      <c r="K252" s="302"/>
      <c r="L252" s="134">
        <v>196377.32</v>
      </c>
      <c r="M252" s="134">
        <v>28219.53</v>
      </c>
      <c r="N252" s="134">
        <v>0</v>
      </c>
      <c r="O252" s="134">
        <v>224596.85</v>
      </c>
      <c r="P252" s="134">
        <f t="shared" si="4"/>
        <v>28219.53</v>
      </c>
    </row>
    <row r="253" spans="1:16" ht="9.9" customHeight="1" x14ac:dyDescent="0.3">
      <c r="A253" s="207" t="s">
        <v>766</v>
      </c>
      <c r="B253" s="291" t="s">
        <v>336</v>
      </c>
      <c r="C253" s="292"/>
      <c r="D253" s="292"/>
      <c r="E253" s="292"/>
      <c r="F253" s="292"/>
      <c r="G253" s="301" t="s">
        <v>767</v>
      </c>
      <c r="H253" s="302"/>
      <c r="I253" s="302"/>
      <c r="J253" s="302"/>
      <c r="K253" s="302"/>
      <c r="L253" s="134">
        <v>7073.93</v>
      </c>
      <c r="M253" s="134">
        <v>1558.25</v>
      </c>
      <c r="N253" s="134">
        <v>0</v>
      </c>
      <c r="O253" s="134">
        <v>8632.18</v>
      </c>
      <c r="P253" s="134">
        <f t="shared" si="4"/>
        <v>1558.25</v>
      </c>
    </row>
    <row r="254" spans="1:16" ht="9.9" customHeight="1" x14ac:dyDescent="0.3">
      <c r="A254" s="207" t="s">
        <v>768</v>
      </c>
      <c r="B254" s="291" t="s">
        <v>336</v>
      </c>
      <c r="C254" s="292"/>
      <c r="D254" s="292"/>
      <c r="E254" s="292"/>
      <c r="F254" s="292"/>
      <c r="G254" s="301" t="s">
        <v>769</v>
      </c>
      <c r="H254" s="302"/>
      <c r="I254" s="302"/>
      <c r="J254" s="302"/>
      <c r="K254" s="302"/>
      <c r="L254" s="134">
        <v>49448.639999999999</v>
      </c>
      <c r="M254" s="134">
        <v>7589.28</v>
      </c>
      <c r="N254" s="134">
        <v>0</v>
      </c>
      <c r="O254" s="134">
        <v>57037.919999999998</v>
      </c>
      <c r="P254" s="134">
        <f t="shared" si="4"/>
        <v>7589.28</v>
      </c>
    </row>
    <row r="255" spans="1:16" ht="9.9" customHeight="1" x14ac:dyDescent="0.3">
      <c r="A255" s="30" t="s">
        <v>336</v>
      </c>
      <c r="B255" s="291" t="s">
        <v>336</v>
      </c>
      <c r="C255" s="292"/>
      <c r="D255" s="292"/>
      <c r="E255" s="292"/>
      <c r="F255" s="292"/>
      <c r="G255" s="31" t="s">
        <v>336</v>
      </c>
      <c r="H255" s="32"/>
      <c r="I255" s="32"/>
      <c r="J255" s="32"/>
      <c r="K255" s="32"/>
      <c r="L255" s="135"/>
      <c r="M255" s="135"/>
      <c r="N255" s="135"/>
      <c r="O255" s="135"/>
      <c r="P255" s="135"/>
    </row>
    <row r="256" spans="1:16" ht="9.9" customHeight="1" x14ac:dyDescent="0.3">
      <c r="A256" s="206" t="s">
        <v>770</v>
      </c>
      <c r="B256" s="202" t="s">
        <v>336</v>
      </c>
      <c r="C256" s="299" t="s">
        <v>771</v>
      </c>
      <c r="D256" s="300"/>
      <c r="E256" s="300"/>
      <c r="F256" s="300"/>
      <c r="G256" s="300"/>
      <c r="H256" s="300"/>
      <c r="I256" s="300"/>
      <c r="J256" s="300"/>
      <c r="K256" s="300"/>
      <c r="L256" s="133">
        <v>663796.57999999996</v>
      </c>
      <c r="M256" s="133">
        <v>86249.63</v>
      </c>
      <c r="N256" s="133">
        <v>4.1399999999999997</v>
      </c>
      <c r="O256" s="133">
        <v>750042.07</v>
      </c>
      <c r="P256" s="133">
        <f t="shared" ref="P256:P260" si="5">M256-N256</f>
        <v>86245.49</v>
      </c>
    </row>
    <row r="257" spans="1:16" ht="9.9" customHeight="1" x14ac:dyDescent="0.3">
      <c r="A257" s="206" t="s">
        <v>772</v>
      </c>
      <c r="B257" s="291" t="s">
        <v>336</v>
      </c>
      <c r="C257" s="292"/>
      <c r="D257" s="299" t="s">
        <v>771</v>
      </c>
      <c r="E257" s="300"/>
      <c r="F257" s="300"/>
      <c r="G257" s="300"/>
      <c r="H257" s="300"/>
      <c r="I257" s="300"/>
      <c r="J257" s="300"/>
      <c r="K257" s="300"/>
      <c r="L257" s="133">
        <v>663796.57999999996</v>
      </c>
      <c r="M257" s="133">
        <v>86249.63</v>
      </c>
      <c r="N257" s="133">
        <v>4.1399999999999997</v>
      </c>
      <c r="O257" s="133">
        <v>750042.07</v>
      </c>
      <c r="P257" s="133">
        <f t="shared" si="5"/>
        <v>86245.49</v>
      </c>
    </row>
    <row r="258" spans="1:16" ht="9.9" customHeight="1" x14ac:dyDescent="0.3">
      <c r="A258" s="206" t="s">
        <v>773</v>
      </c>
      <c r="B258" s="291" t="s">
        <v>336</v>
      </c>
      <c r="C258" s="292"/>
      <c r="D258" s="292"/>
      <c r="E258" s="299" t="s">
        <v>771</v>
      </c>
      <c r="F258" s="300"/>
      <c r="G258" s="300"/>
      <c r="H258" s="300"/>
      <c r="I258" s="300"/>
      <c r="J258" s="300"/>
      <c r="K258" s="300"/>
      <c r="L258" s="133">
        <v>663796.57999999996</v>
      </c>
      <c r="M258" s="133">
        <v>86249.63</v>
      </c>
      <c r="N258" s="133">
        <v>4.1399999999999997</v>
      </c>
      <c r="O258" s="133">
        <v>750042.07</v>
      </c>
      <c r="P258" s="133">
        <f t="shared" si="5"/>
        <v>86245.49</v>
      </c>
    </row>
    <row r="259" spans="1:16" ht="9.9" customHeight="1" x14ac:dyDescent="0.3">
      <c r="A259" s="206" t="s">
        <v>774</v>
      </c>
      <c r="B259" s="291" t="s">
        <v>336</v>
      </c>
      <c r="C259" s="292"/>
      <c r="D259" s="292"/>
      <c r="E259" s="292"/>
      <c r="F259" s="299" t="s">
        <v>775</v>
      </c>
      <c r="G259" s="300"/>
      <c r="H259" s="300"/>
      <c r="I259" s="300"/>
      <c r="J259" s="300"/>
      <c r="K259" s="300"/>
      <c r="L259" s="133">
        <v>18389.740000000002</v>
      </c>
      <c r="M259" s="133">
        <v>2907.42</v>
      </c>
      <c r="N259" s="133">
        <v>0</v>
      </c>
      <c r="O259" s="133">
        <v>21297.16</v>
      </c>
      <c r="P259" s="133">
        <f t="shared" si="5"/>
        <v>2907.42</v>
      </c>
    </row>
    <row r="260" spans="1:16" ht="9.9" customHeight="1" x14ac:dyDescent="0.3">
      <c r="A260" s="207" t="s">
        <v>776</v>
      </c>
      <c r="B260" s="291" t="s">
        <v>336</v>
      </c>
      <c r="C260" s="292"/>
      <c r="D260" s="292"/>
      <c r="E260" s="292"/>
      <c r="F260" s="292"/>
      <c r="G260" s="301" t="s">
        <v>777</v>
      </c>
      <c r="H260" s="302"/>
      <c r="I260" s="302"/>
      <c r="J260" s="302"/>
      <c r="K260" s="302"/>
      <c r="L260" s="134">
        <v>18389.740000000002</v>
      </c>
      <c r="M260" s="134">
        <v>2907.42</v>
      </c>
      <c r="N260" s="134">
        <v>0</v>
      </c>
      <c r="O260" s="134">
        <v>21297.16</v>
      </c>
      <c r="P260" s="134">
        <f t="shared" si="5"/>
        <v>2907.42</v>
      </c>
    </row>
    <row r="261" spans="1:16" ht="9.9" customHeight="1" x14ac:dyDescent="0.3">
      <c r="A261" s="30" t="s">
        <v>336</v>
      </c>
      <c r="B261" s="291" t="s">
        <v>336</v>
      </c>
      <c r="C261" s="292"/>
      <c r="D261" s="292"/>
      <c r="E261" s="292"/>
      <c r="F261" s="292"/>
      <c r="G261" s="31" t="s">
        <v>336</v>
      </c>
      <c r="H261" s="32"/>
      <c r="I261" s="32"/>
      <c r="J261" s="32"/>
      <c r="K261" s="32"/>
      <c r="L261" s="135"/>
      <c r="M261" s="135"/>
      <c r="N261" s="135"/>
      <c r="O261" s="135"/>
      <c r="P261" s="135"/>
    </row>
    <row r="262" spans="1:16" ht="9.9" customHeight="1" x14ac:dyDescent="0.3">
      <c r="A262" s="206" t="s">
        <v>778</v>
      </c>
      <c r="B262" s="291" t="s">
        <v>336</v>
      </c>
      <c r="C262" s="292"/>
      <c r="D262" s="292"/>
      <c r="E262" s="292"/>
      <c r="F262" s="299" t="s">
        <v>779</v>
      </c>
      <c r="G262" s="300"/>
      <c r="H262" s="300"/>
      <c r="I262" s="300"/>
      <c r="J262" s="300"/>
      <c r="K262" s="300"/>
      <c r="L262" s="133">
        <v>413921.47</v>
      </c>
      <c r="M262" s="133">
        <v>58702.35</v>
      </c>
      <c r="N262" s="133">
        <v>0</v>
      </c>
      <c r="O262" s="133">
        <v>472623.82</v>
      </c>
      <c r="P262" s="133">
        <f t="shared" ref="P262:P266" si="6">M262-N262</f>
        <v>58702.35</v>
      </c>
    </row>
    <row r="263" spans="1:16" ht="9.9" customHeight="1" x14ac:dyDescent="0.3">
      <c r="A263" s="207" t="s">
        <v>780</v>
      </c>
      <c r="B263" s="291" t="s">
        <v>336</v>
      </c>
      <c r="C263" s="292"/>
      <c r="D263" s="292"/>
      <c r="E263" s="292"/>
      <c r="F263" s="292"/>
      <c r="G263" s="301" t="s">
        <v>781</v>
      </c>
      <c r="H263" s="302"/>
      <c r="I263" s="302"/>
      <c r="J263" s="302"/>
      <c r="K263" s="302"/>
      <c r="L263" s="134">
        <v>164658.01999999999</v>
      </c>
      <c r="M263" s="134">
        <v>14507.87</v>
      </c>
      <c r="N263" s="134">
        <v>0</v>
      </c>
      <c r="O263" s="134">
        <v>179165.89</v>
      </c>
      <c r="P263" s="134">
        <f t="shared" si="6"/>
        <v>14507.87</v>
      </c>
    </row>
    <row r="264" spans="1:16" ht="9.9" customHeight="1" x14ac:dyDescent="0.3">
      <c r="A264" s="207" t="s">
        <v>782</v>
      </c>
      <c r="B264" s="291" t="s">
        <v>336</v>
      </c>
      <c r="C264" s="292"/>
      <c r="D264" s="292"/>
      <c r="E264" s="292"/>
      <c r="F264" s="292"/>
      <c r="G264" s="301" t="s">
        <v>783</v>
      </c>
      <c r="H264" s="302"/>
      <c r="I264" s="302"/>
      <c r="J264" s="302"/>
      <c r="K264" s="302"/>
      <c r="L264" s="134">
        <v>36261.599999999999</v>
      </c>
      <c r="M264" s="134">
        <v>6043.6</v>
      </c>
      <c r="N264" s="134">
        <v>0</v>
      </c>
      <c r="O264" s="134">
        <v>42305.2</v>
      </c>
      <c r="P264" s="134">
        <f t="shared" si="6"/>
        <v>6043.6</v>
      </c>
    </row>
    <row r="265" spans="1:16" ht="9.9" customHeight="1" x14ac:dyDescent="0.3">
      <c r="A265" s="207" t="s">
        <v>784</v>
      </c>
      <c r="B265" s="291" t="s">
        <v>336</v>
      </c>
      <c r="C265" s="292"/>
      <c r="D265" s="292"/>
      <c r="E265" s="292"/>
      <c r="F265" s="292"/>
      <c r="G265" s="301" t="s">
        <v>785</v>
      </c>
      <c r="H265" s="302"/>
      <c r="I265" s="302"/>
      <c r="J265" s="302"/>
      <c r="K265" s="302"/>
      <c r="L265" s="134">
        <v>188333.49</v>
      </c>
      <c r="M265" s="134">
        <v>35247.08</v>
      </c>
      <c r="N265" s="134">
        <v>0</v>
      </c>
      <c r="O265" s="134">
        <v>223580.57</v>
      </c>
      <c r="P265" s="134">
        <f t="shared" si="6"/>
        <v>35247.08</v>
      </c>
    </row>
    <row r="266" spans="1:16" ht="9.9" customHeight="1" x14ac:dyDescent="0.3">
      <c r="A266" s="207" t="s">
        <v>786</v>
      </c>
      <c r="B266" s="291" t="s">
        <v>336</v>
      </c>
      <c r="C266" s="292"/>
      <c r="D266" s="292"/>
      <c r="E266" s="292"/>
      <c r="F266" s="292"/>
      <c r="G266" s="301" t="s">
        <v>787</v>
      </c>
      <c r="H266" s="302"/>
      <c r="I266" s="302"/>
      <c r="J266" s="302"/>
      <c r="K266" s="302"/>
      <c r="L266" s="134">
        <v>24668.36</v>
      </c>
      <c r="M266" s="134">
        <v>2903.8</v>
      </c>
      <c r="N266" s="134">
        <v>0</v>
      </c>
      <c r="O266" s="134">
        <v>27572.16</v>
      </c>
      <c r="P266" s="134">
        <f t="shared" si="6"/>
        <v>2903.8</v>
      </c>
    </row>
    <row r="267" spans="1:16" ht="9.9" customHeight="1" x14ac:dyDescent="0.3">
      <c r="A267" s="30" t="s">
        <v>336</v>
      </c>
      <c r="B267" s="291" t="s">
        <v>336</v>
      </c>
      <c r="C267" s="292"/>
      <c r="D267" s="292"/>
      <c r="E267" s="292"/>
      <c r="F267" s="292"/>
      <c r="G267" s="31" t="s">
        <v>336</v>
      </c>
      <c r="H267" s="32"/>
      <c r="I267" s="32"/>
      <c r="J267" s="32"/>
      <c r="K267" s="32"/>
      <c r="L267" s="135"/>
      <c r="M267" s="135"/>
      <c r="N267" s="135"/>
      <c r="O267" s="135"/>
      <c r="P267" s="135"/>
    </row>
    <row r="268" spans="1:16" ht="9.9" customHeight="1" x14ac:dyDescent="0.3">
      <c r="A268" s="206" t="s">
        <v>788</v>
      </c>
      <c r="B268" s="291" t="s">
        <v>336</v>
      </c>
      <c r="C268" s="292"/>
      <c r="D268" s="292"/>
      <c r="E268" s="292"/>
      <c r="F268" s="299" t="s">
        <v>789</v>
      </c>
      <c r="G268" s="300"/>
      <c r="H268" s="300"/>
      <c r="I268" s="300"/>
      <c r="J268" s="300"/>
      <c r="K268" s="300"/>
      <c r="L268" s="133">
        <v>11740.55</v>
      </c>
      <c r="M268" s="133">
        <v>0</v>
      </c>
      <c r="N268" s="133">
        <v>0</v>
      </c>
      <c r="O268" s="133">
        <v>11740.55</v>
      </c>
      <c r="P268" s="133">
        <f t="shared" ref="P268:P270" si="7">M268-N268</f>
        <v>0</v>
      </c>
    </row>
    <row r="269" spans="1:16" ht="9.9" customHeight="1" x14ac:dyDescent="0.3">
      <c r="A269" s="207" t="s">
        <v>790</v>
      </c>
      <c r="B269" s="291" t="s">
        <v>336</v>
      </c>
      <c r="C269" s="292"/>
      <c r="D269" s="292"/>
      <c r="E269" s="292"/>
      <c r="F269" s="292"/>
      <c r="G269" s="301" t="s">
        <v>791</v>
      </c>
      <c r="H269" s="302"/>
      <c r="I269" s="302"/>
      <c r="J269" s="302"/>
      <c r="K269" s="302"/>
      <c r="L269" s="136">
        <v>1378.55</v>
      </c>
      <c r="M269" s="136">
        <v>0</v>
      </c>
      <c r="N269" s="136">
        <v>0</v>
      </c>
      <c r="O269" s="136">
        <v>1378.55</v>
      </c>
      <c r="P269" s="136">
        <f t="shared" si="7"/>
        <v>0</v>
      </c>
    </row>
    <row r="270" spans="1:16" ht="9.9" customHeight="1" x14ac:dyDescent="0.3">
      <c r="A270" s="207" t="s">
        <v>792</v>
      </c>
      <c r="B270" s="307" t="s">
        <v>336</v>
      </c>
      <c r="C270" s="308"/>
      <c r="D270" s="308"/>
      <c r="E270" s="308"/>
      <c r="F270" s="308"/>
      <c r="G270" s="309" t="s">
        <v>793</v>
      </c>
      <c r="H270" s="310"/>
      <c r="I270" s="310"/>
      <c r="J270" s="310"/>
      <c r="K270" s="310"/>
      <c r="L270" s="282">
        <v>10362</v>
      </c>
      <c r="M270" s="282">
        <v>0</v>
      </c>
      <c r="N270" s="282">
        <v>0</v>
      </c>
      <c r="O270" s="282">
        <v>10362</v>
      </c>
      <c r="P270" s="282">
        <f t="shared" si="7"/>
        <v>0</v>
      </c>
    </row>
    <row r="271" spans="1:16" ht="9.9" customHeight="1" x14ac:dyDescent="0.3">
      <c r="A271" s="30" t="s">
        <v>336</v>
      </c>
      <c r="B271" s="291" t="s">
        <v>336</v>
      </c>
      <c r="C271" s="292"/>
      <c r="D271" s="292"/>
      <c r="E271" s="292"/>
      <c r="F271" s="292"/>
      <c r="G271" s="31" t="s">
        <v>336</v>
      </c>
      <c r="H271" s="32"/>
      <c r="I271" s="32"/>
      <c r="J271" s="32"/>
      <c r="K271" s="32"/>
      <c r="L271" s="135"/>
      <c r="M271" s="135"/>
      <c r="N271" s="135"/>
      <c r="O271" s="135"/>
      <c r="P271" s="135"/>
    </row>
    <row r="272" spans="1:16" ht="9.9" customHeight="1" x14ac:dyDescent="0.3">
      <c r="A272" s="206" t="s">
        <v>794</v>
      </c>
      <c r="B272" s="291" t="s">
        <v>336</v>
      </c>
      <c r="C272" s="292"/>
      <c r="D272" s="292"/>
      <c r="E272" s="292"/>
      <c r="F272" s="299" t="s">
        <v>795</v>
      </c>
      <c r="G272" s="300"/>
      <c r="H272" s="300"/>
      <c r="I272" s="300"/>
      <c r="J272" s="300"/>
      <c r="K272" s="300"/>
      <c r="L272" s="133">
        <v>104162.16</v>
      </c>
      <c r="M272" s="133">
        <v>6147.96</v>
      </c>
      <c r="N272" s="133">
        <v>0</v>
      </c>
      <c r="O272" s="133">
        <v>110310.12</v>
      </c>
      <c r="P272" s="133">
        <f t="shared" ref="P272:P278" si="8">M272-N272</f>
        <v>6147.96</v>
      </c>
    </row>
    <row r="273" spans="1:16" ht="9.9" customHeight="1" x14ac:dyDescent="0.3">
      <c r="A273" s="207" t="s">
        <v>796</v>
      </c>
      <c r="B273" s="291" t="s">
        <v>336</v>
      </c>
      <c r="C273" s="292"/>
      <c r="D273" s="292"/>
      <c r="E273" s="292"/>
      <c r="F273" s="292"/>
      <c r="G273" s="301" t="s">
        <v>797</v>
      </c>
      <c r="H273" s="302"/>
      <c r="I273" s="302"/>
      <c r="J273" s="302"/>
      <c r="K273" s="302"/>
      <c r="L273" s="134">
        <v>40217.199999999997</v>
      </c>
      <c r="M273" s="134">
        <v>0</v>
      </c>
      <c r="N273" s="134">
        <v>0</v>
      </c>
      <c r="O273" s="134">
        <v>40217.199999999997</v>
      </c>
      <c r="P273" s="134">
        <f t="shared" si="8"/>
        <v>0</v>
      </c>
    </row>
    <row r="274" spans="1:16" ht="9.9" customHeight="1" x14ac:dyDescent="0.3">
      <c r="A274" s="207" t="s">
        <v>798</v>
      </c>
      <c r="B274" s="291" t="s">
        <v>336</v>
      </c>
      <c r="C274" s="292"/>
      <c r="D274" s="292"/>
      <c r="E274" s="292"/>
      <c r="F274" s="292"/>
      <c r="G274" s="301" t="s">
        <v>799</v>
      </c>
      <c r="H274" s="302"/>
      <c r="I274" s="302"/>
      <c r="J274" s="302"/>
      <c r="K274" s="302"/>
      <c r="L274" s="134">
        <v>10047.06</v>
      </c>
      <c r="M274" s="134">
        <v>730</v>
      </c>
      <c r="N274" s="134">
        <v>0</v>
      </c>
      <c r="O274" s="134">
        <v>10777.06</v>
      </c>
      <c r="P274" s="134">
        <f t="shared" si="8"/>
        <v>730</v>
      </c>
    </row>
    <row r="275" spans="1:16" ht="9.9" customHeight="1" x14ac:dyDescent="0.3">
      <c r="A275" s="207" t="s">
        <v>800</v>
      </c>
      <c r="B275" s="291" t="s">
        <v>336</v>
      </c>
      <c r="C275" s="292"/>
      <c r="D275" s="292"/>
      <c r="E275" s="292"/>
      <c r="F275" s="292"/>
      <c r="G275" s="301" t="s">
        <v>801</v>
      </c>
      <c r="H275" s="302"/>
      <c r="I275" s="302"/>
      <c r="J275" s="302"/>
      <c r="K275" s="302"/>
      <c r="L275" s="134">
        <v>46831.35</v>
      </c>
      <c r="M275" s="134">
        <v>5165.97</v>
      </c>
      <c r="N275" s="134">
        <v>0</v>
      </c>
      <c r="O275" s="134">
        <v>51997.32</v>
      </c>
      <c r="P275" s="134">
        <f t="shared" si="8"/>
        <v>5165.97</v>
      </c>
    </row>
    <row r="276" spans="1:16" ht="9.9" customHeight="1" x14ac:dyDescent="0.3">
      <c r="A276" s="207" t="s">
        <v>802</v>
      </c>
      <c r="B276" s="291" t="s">
        <v>336</v>
      </c>
      <c r="C276" s="292"/>
      <c r="D276" s="292"/>
      <c r="E276" s="292"/>
      <c r="F276" s="292"/>
      <c r="G276" s="301" t="s">
        <v>803</v>
      </c>
      <c r="H276" s="302"/>
      <c r="I276" s="302"/>
      <c r="J276" s="302"/>
      <c r="K276" s="302"/>
      <c r="L276" s="134">
        <v>597.6</v>
      </c>
      <c r="M276" s="134">
        <v>82</v>
      </c>
      <c r="N276" s="134">
        <v>0</v>
      </c>
      <c r="O276" s="134">
        <v>679.6</v>
      </c>
      <c r="P276" s="134">
        <f t="shared" si="8"/>
        <v>82</v>
      </c>
    </row>
    <row r="277" spans="1:16" ht="9.9" customHeight="1" x14ac:dyDescent="0.3">
      <c r="A277" s="207" t="s">
        <v>804</v>
      </c>
      <c r="B277" s="291" t="s">
        <v>336</v>
      </c>
      <c r="C277" s="292"/>
      <c r="D277" s="292"/>
      <c r="E277" s="292"/>
      <c r="F277" s="292"/>
      <c r="G277" s="301" t="s">
        <v>805</v>
      </c>
      <c r="H277" s="302"/>
      <c r="I277" s="302"/>
      <c r="J277" s="302"/>
      <c r="K277" s="302"/>
      <c r="L277" s="134">
        <v>5548.95</v>
      </c>
      <c r="M277" s="134">
        <v>120</v>
      </c>
      <c r="N277" s="134">
        <v>0</v>
      </c>
      <c r="O277" s="134">
        <v>5668.95</v>
      </c>
      <c r="P277" s="134">
        <f t="shared" si="8"/>
        <v>120</v>
      </c>
    </row>
    <row r="278" spans="1:16" ht="9.9" customHeight="1" x14ac:dyDescent="0.3">
      <c r="A278" s="207" t="s">
        <v>806</v>
      </c>
      <c r="B278" s="291" t="s">
        <v>336</v>
      </c>
      <c r="C278" s="292"/>
      <c r="D278" s="292"/>
      <c r="E278" s="292"/>
      <c r="F278" s="292"/>
      <c r="G278" s="301" t="s">
        <v>767</v>
      </c>
      <c r="H278" s="302"/>
      <c r="I278" s="302"/>
      <c r="J278" s="302"/>
      <c r="K278" s="302"/>
      <c r="L278" s="134">
        <v>920</v>
      </c>
      <c r="M278" s="134">
        <v>49.99</v>
      </c>
      <c r="N278" s="134">
        <v>0</v>
      </c>
      <c r="O278" s="134">
        <v>969.99</v>
      </c>
      <c r="P278" s="134">
        <f t="shared" si="8"/>
        <v>49.99</v>
      </c>
    </row>
    <row r="279" spans="1:16" ht="9.9" customHeight="1" x14ac:dyDescent="0.3">
      <c r="A279" s="30" t="s">
        <v>336</v>
      </c>
      <c r="B279" s="291" t="s">
        <v>336</v>
      </c>
      <c r="C279" s="292"/>
      <c r="D279" s="292"/>
      <c r="E279" s="292"/>
      <c r="F279" s="292"/>
      <c r="G279" s="31" t="s">
        <v>336</v>
      </c>
      <c r="H279" s="32"/>
      <c r="I279" s="32"/>
      <c r="J279" s="32"/>
      <c r="K279" s="32"/>
      <c r="L279" s="135"/>
      <c r="M279" s="135"/>
      <c r="N279" s="135"/>
      <c r="O279" s="135"/>
      <c r="P279" s="135"/>
    </row>
    <row r="280" spans="1:16" ht="9.9" customHeight="1" x14ac:dyDescent="0.3">
      <c r="A280" s="206" t="s">
        <v>807</v>
      </c>
      <c r="B280" s="291" t="s">
        <v>336</v>
      </c>
      <c r="C280" s="292"/>
      <c r="D280" s="292"/>
      <c r="E280" s="292"/>
      <c r="F280" s="299" t="s">
        <v>808</v>
      </c>
      <c r="G280" s="300"/>
      <c r="H280" s="300"/>
      <c r="I280" s="300"/>
      <c r="J280" s="300"/>
      <c r="K280" s="300"/>
      <c r="L280" s="133">
        <v>48078.93</v>
      </c>
      <c r="M280" s="133">
        <v>3101.2</v>
      </c>
      <c r="N280" s="133">
        <v>4.1399999999999997</v>
      </c>
      <c r="O280" s="133">
        <v>51175.99</v>
      </c>
      <c r="P280" s="133">
        <f t="shared" ref="P280:P343" si="9">M280-N280</f>
        <v>3097.06</v>
      </c>
    </row>
    <row r="281" spans="1:16" ht="9.9" customHeight="1" x14ac:dyDescent="0.3">
      <c r="A281" s="207" t="s">
        <v>809</v>
      </c>
      <c r="B281" s="291" t="s">
        <v>336</v>
      </c>
      <c r="C281" s="292"/>
      <c r="D281" s="292"/>
      <c r="E281" s="292"/>
      <c r="F281" s="292"/>
      <c r="G281" s="301" t="s">
        <v>608</v>
      </c>
      <c r="H281" s="302"/>
      <c r="I281" s="302"/>
      <c r="J281" s="302"/>
      <c r="K281" s="302"/>
      <c r="L281" s="134">
        <v>5348.79</v>
      </c>
      <c r="M281" s="134">
        <v>917.45</v>
      </c>
      <c r="N281" s="134">
        <v>0</v>
      </c>
      <c r="O281" s="134">
        <v>6266.24</v>
      </c>
      <c r="P281" s="134">
        <f t="shared" si="9"/>
        <v>917.45</v>
      </c>
    </row>
    <row r="282" spans="1:16" ht="9.9" customHeight="1" x14ac:dyDescent="0.3">
      <c r="A282" s="207" t="s">
        <v>810</v>
      </c>
      <c r="B282" s="291" t="s">
        <v>336</v>
      </c>
      <c r="C282" s="292"/>
      <c r="D282" s="292"/>
      <c r="E282" s="292"/>
      <c r="F282" s="292"/>
      <c r="G282" s="301" t="s">
        <v>811</v>
      </c>
      <c r="H282" s="302"/>
      <c r="I282" s="302"/>
      <c r="J282" s="302"/>
      <c r="K282" s="302"/>
      <c r="L282" s="134">
        <v>260.62</v>
      </c>
      <c r="M282" s="134">
        <v>0.2</v>
      </c>
      <c r="N282" s="134">
        <v>0</v>
      </c>
      <c r="O282" s="134">
        <v>260.82</v>
      </c>
      <c r="P282" s="134">
        <f t="shared" si="9"/>
        <v>0.2</v>
      </c>
    </row>
    <row r="283" spans="1:16" ht="9.9" customHeight="1" x14ac:dyDescent="0.3">
      <c r="A283" s="207" t="s">
        <v>812</v>
      </c>
      <c r="B283" s="291" t="s">
        <v>336</v>
      </c>
      <c r="C283" s="292"/>
      <c r="D283" s="292"/>
      <c r="E283" s="292"/>
      <c r="F283" s="292"/>
      <c r="G283" s="301" t="s">
        <v>813</v>
      </c>
      <c r="H283" s="302"/>
      <c r="I283" s="302"/>
      <c r="J283" s="302"/>
      <c r="K283" s="302"/>
      <c r="L283" s="134">
        <v>11394.64</v>
      </c>
      <c r="M283" s="134">
        <v>1626.95</v>
      </c>
      <c r="N283" s="134">
        <v>4.1399999999999997</v>
      </c>
      <c r="O283" s="134">
        <v>13017.45</v>
      </c>
      <c r="P283" s="134">
        <f t="shared" si="9"/>
        <v>1622.81</v>
      </c>
    </row>
    <row r="284" spans="1:16" ht="9.9" customHeight="1" x14ac:dyDescent="0.3">
      <c r="A284" s="207" t="s">
        <v>814</v>
      </c>
      <c r="B284" s="291" t="s">
        <v>336</v>
      </c>
      <c r="C284" s="292"/>
      <c r="D284" s="292"/>
      <c r="E284" s="292"/>
      <c r="F284" s="292"/>
      <c r="G284" s="301" t="s">
        <v>815</v>
      </c>
      <c r="H284" s="302"/>
      <c r="I284" s="302"/>
      <c r="J284" s="302"/>
      <c r="K284" s="302"/>
      <c r="L284" s="134">
        <v>25232.98</v>
      </c>
      <c r="M284" s="134">
        <v>556.6</v>
      </c>
      <c r="N284" s="134">
        <v>0</v>
      </c>
      <c r="O284" s="134">
        <v>25789.58</v>
      </c>
      <c r="P284" s="134">
        <f t="shared" si="9"/>
        <v>556.6</v>
      </c>
    </row>
    <row r="285" spans="1:16" ht="9.9" customHeight="1" x14ac:dyDescent="0.3">
      <c r="A285" s="207" t="s">
        <v>816</v>
      </c>
      <c r="B285" s="291" t="s">
        <v>336</v>
      </c>
      <c r="C285" s="292"/>
      <c r="D285" s="292"/>
      <c r="E285" s="292"/>
      <c r="F285" s="292"/>
      <c r="G285" s="301" t="s">
        <v>817</v>
      </c>
      <c r="H285" s="302"/>
      <c r="I285" s="302"/>
      <c r="J285" s="302"/>
      <c r="K285" s="302"/>
      <c r="L285" s="134">
        <v>5783.13</v>
      </c>
      <c r="M285" s="134">
        <v>0</v>
      </c>
      <c r="N285" s="134">
        <v>0</v>
      </c>
      <c r="O285" s="134">
        <v>5783.13</v>
      </c>
      <c r="P285" s="134">
        <f t="shared" si="9"/>
        <v>0</v>
      </c>
    </row>
    <row r="286" spans="1:16" ht="9.9" customHeight="1" x14ac:dyDescent="0.3">
      <c r="A286" s="207" t="s">
        <v>818</v>
      </c>
      <c r="B286" s="291" t="s">
        <v>336</v>
      </c>
      <c r="C286" s="292"/>
      <c r="D286" s="292"/>
      <c r="E286" s="292"/>
      <c r="F286" s="292"/>
      <c r="G286" s="301" t="s">
        <v>819</v>
      </c>
      <c r="H286" s="302"/>
      <c r="I286" s="302"/>
      <c r="J286" s="302"/>
      <c r="K286" s="302"/>
      <c r="L286" s="134">
        <v>58.77</v>
      </c>
      <c r="M286" s="134">
        <v>0</v>
      </c>
      <c r="N286" s="134">
        <v>0</v>
      </c>
      <c r="O286" s="134">
        <v>58.77</v>
      </c>
      <c r="P286" s="134">
        <f t="shared" si="9"/>
        <v>0</v>
      </c>
    </row>
    <row r="287" spans="1:16" ht="9.9" customHeight="1" x14ac:dyDescent="0.3">
      <c r="A287" s="30" t="s">
        <v>336</v>
      </c>
      <c r="B287" s="291" t="s">
        <v>336</v>
      </c>
      <c r="C287" s="292"/>
      <c r="D287" s="292"/>
      <c r="E287" s="292"/>
      <c r="F287" s="292"/>
      <c r="G287" s="31" t="s">
        <v>336</v>
      </c>
      <c r="H287" s="32"/>
      <c r="I287" s="32"/>
      <c r="J287" s="32"/>
      <c r="K287" s="32"/>
      <c r="L287" s="135"/>
      <c r="M287" s="135"/>
      <c r="N287" s="135"/>
      <c r="O287" s="135"/>
      <c r="P287" s="135"/>
    </row>
    <row r="288" spans="1:16" ht="9.9" customHeight="1" x14ac:dyDescent="0.3">
      <c r="A288" s="206" t="s">
        <v>820</v>
      </c>
      <c r="B288" s="291" t="s">
        <v>336</v>
      </c>
      <c r="C288" s="292"/>
      <c r="D288" s="292"/>
      <c r="E288" s="292"/>
      <c r="F288" s="299" t="s">
        <v>821</v>
      </c>
      <c r="G288" s="300"/>
      <c r="H288" s="300"/>
      <c r="I288" s="300"/>
      <c r="J288" s="300"/>
      <c r="K288" s="300"/>
      <c r="L288" s="133">
        <v>65612.850000000006</v>
      </c>
      <c r="M288" s="133">
        <v>15390.7</v>
      </c>
      <c r="N288" s="133">
        <v>0</v>
      </c>
      <c r="O288" s="133">
        <v>81003.55</v>
      </c>
      <c r="P288" s="133">
        <f t="shared" si="9"/>
        <v>15390.7</v>
      </c>
    </row>
    <row r="289" spans="1:16" ht="9.9" customHeight="1" x14ac:dyDescent="0.3">
      <c r="A289" s="207" t="s">
        <v>822</v>
      </c>
      <c r="B289" s="291" t="s">
        <v>336</v>
      </c>
      <c r="C289" s="292"/>
      <c r="D289" s="292"/>
      <c r="E289" s="292"/>
      <c r="F289" s="292"/>
      <c r="G289" s="301" t="s">
        <v>823</v>
      </c>
      <c r="H289" s="302"/>
      <c r="I289" s="302"/>
      <c r="J289" s="302"/>
      <c r="K289" s="302"/>
      <c r="L289" s="134">
        <v>1015</v>
      </c>
      <c r="M289" s="134">
        <v>0</v>
      </c>
      <c r="N289" s="134">
        <v>0</v>
      </c>
      <c r="O289" s="134">
        <v>1015</v>
      </c>
      <c r="P289" s="134">
        <f t="shared" si="9"/>
        <v>0</v>
      </c>
    </row>
    <row r="290" spans="1:16" ht="9.9" customHeight="1" x14ac:dyDescent="0.3">
      <c r="A290" s="207" t="s">
        <v>824</v>
      </c>
      <c r="B290" s="291" t="s">
        <v>336</v>
      </c>
      <c r="C290" s="292"/>
      <c r="D290" s="292"/>
      <c r="E290" s="292"/>
      <c r="F290" s="292"/>
      <c r="G290" s="301" t="s">
        <v>825</v>
      </c>
      <c r="H290" s="302"/>
      <c r="I290" s="302"/>
      <c r="J290" s="302"/>
      <c r="K290" s="302"/>
      <c r="L290" s="134">
        <v>707.27</v>
      </c>
      <c r="M290" s="134">
        <v>0</v>
      </c>
      <c r="N290" s="134">
        <v>0</v>
      </c>
      <c r="O290" s="134">
        <v>707.27</v>
      </c>
      <c r="P290" s="134">
        <f t="shared" si="9"/>
        <v>0</v>
      </c>
    </row>
    <row r="291" spans="1:16" ht="9.9" customHeight="1" x14ac:dyDescent="0.3">
      <c r="A291" s="207" t="s">
        <v>826</v>
      </c>
      <c r="B291" s="291" t="s">
        <v>336</v>
      </c>
      <c r="C291" s="292"/>
      <c r="D291" s="292"/>
      <c r="E291" s="292"/>
      <c r="F291" s="292"/>
      <c r="G291" s="301" t="s">
        <v>827</v>
      </c>
      <c r="H291" s="302"/>
      <c r="I291" s="302"/>
      <c r="J291" s="302"/>
      <c r="K291" s="302"/>
      <c r="L291" s="134">
        <v>3857.38</v>
      </c>
      <c r="M291" s="134">
        <v>1685.91</v>
      </c>
      <c r="N291" s="134">
        <v>0</v>
      </c>
      <c r="O291" s="134">
        <v>5543.29</v>
      </c>
      <c r="P291" s="134">
        <f t="shared" si="9"/>
        <v>1685.91</v>
      </c>
    </row>
    <row r="292" spans="1:16" ht="9.9" customHeight="1" x14ac:dyDescent="0.3">
      <c r="A292" s="207" t="s">
        <v>828</v>
      </c>
      <c r="B292" s="291" t="s">
        <v>336</v>
      </c>
      <c r="C292" s="292"/>
      <c r="D292" s="292"/>
      <c r="E292" s="292"/>
      <c r="F292" s="292"/>
      <c r="G292" s="301" t="s">
        <v>829</v>
      </c>
      <c r="H292" s="302"/>
      <c r="I292" s="302"/>
      <c r="J292" s="302"/>
      <c r="K292" s="302"/>
      <c r="L292" s="134">
        <v>2016.65</v>
      </c>
      <c r="M292" s="134">
        <v>0</v>
      </c>
      <c r="N292" s="134">
        <v>0</v>
      </c>
      <c r="O292" s="134">
        <v>2016.65</v>
      </c>
      <c r="P292" s="134">
        <f t="shared" si="9"/>
        <v>0</v>
      </c>
    </row>
    <row r="293" spans="1:16" ht="9.9" customHeight="1" x14ac:dyDescent="0.3">
      <c r="A293" s="207" t="s">
        <v>830</v>
      </c>
      <c r="B293" s="291" t="s">
        <v>336</v>
      </c>
      <c r="C293" s="292"/>
      <c r="D293" s="292"/>
      <c r="E293" s="292"/>
      <c r="F293" s="292"/>
      <c r="G293" s="301" t="s">
        <v>831</v>
      </c>
      <c r="H293" s="302"/>
      <c r="I293" s="302"/>
      <c r="J293" s="302"/>
      <c r="K293" s="302"/>
      <c r="L293" s="134">
        <v>70</v>
      </c>
      <c r="M293" s="134">
        <v>0</v>
      </c>
      <c r="N293" s="134">
        <v>0</v>
      </c>
      <c r="O293" s="134">
        <v>70</v>
      </c>
      <c r="P293" s="134">
        <f t="shared" si="9"/>
        <v>0</v>
      </c>
    </row>
    <row r="294" spans="1:16" ht="9.9" customHeight="1" x14ac:dyDescent="0.3">
      <c r="A294" s="207" t="s">
        <v>834</v>
      </c>
      <c r="B294" s="291" t="s">
        <v>336</v>
      </c>
      <c r="C294" s="292"/>
      <c r="D294" s="292"/>
      <c r="E294" s="292"/>
      <c r="F294" s="292"/>
      <c r="G294" s="301" t="s">
        <v>835</v>
      </c>
      <c r="H294" s="302"/>
      <c r="I294" s="302"/>
      <c r="J294" s="302"/>
      <c r="K294" s="302"/>
      <c r="L294" s="134">
        <v>390</v>
      </c>
      <c r="M294" s="134">
        <v>0</v>
      </c>
      <c r="N294" s="134">
        <v>0</v>
      </c>
      <c r="O294" s="134">
        <v>390</v>
      </c>
      <c r="P294" s="134">
        <f t="shared" si="9"/>
        <v>0</v>
      </c>
    </row>
    <row r="295" spans="1:16" ht="9.9" customHeight="1" x14ac:dyDescent="0.3">
      <c r="A295" s="207" t="s">
        <v>836</v>
      </c>
      <c r="B295" s="291" t="s">
        <v>336</v>
      </c>
      <c r="C295" s="292"/>
      <c r="D295" s="292"/>
      <c r="E295" s="292"/>
      <c r="F295" s="292"/>
      <c r="G295" s="301" t="s">
        <v>837</v>
      </c>
      <c r="H295" s="302"/>
      <c r="I295" s="302"/>
      <c r="J295" s="302"/>
      <c r="K295" s="302"/>
      <c r="L295" s="134">
        <v>29.4</v>
      </c>
      <c r="M295" s="134">
        <v>0</v>
      </c>
      <c r="N295" s="134">
        <v>0</v>
      </c>
      <c r="O295" s="134">
        <v>29.4</v>
      </c>
      <c r="P295" s="134">
        <f t="shared" si="9"/>
        <v>0</v>
      </c>
    </row>
    <row r="296" spans="1:16" ht="9.9" customHeight="1" x14ac:dyDescent="0.3">
      <c r="A296" s="207" t="s">
        <v>838</v>
      </c>
      <c r="B296" s="291" t="s">
        <v>336</v>
      </c>
      <c r="C296" s="292"/>
      <c r="D296" s="292"/>
      <c r="E296" s="292"/>
      <c r="F296" s="292"/>
      <c r="G296" s="301" t="s">
        <v>839</v>
      </c>
      <c r="H296" s="302"/>
      <c r="I296" s="302"/>
      <c r="J296" s="302"/>
      <c r="K296" s="302"/>
      <c r="L296" s="134">
        <v>18960</v>
      </c>
      <c r="M296" s="134">
        <v>3160</v>
      </c>
      <c r="N296" s="134">
        <v>0</v>
      </c>
      <c r="O296" s="134">
        <v>22120</v>
      </c>
      <c r="P296" s="134">
        <f t="shared" si="9"/>
        <v>3160</v>
      </c>
    </row>
    <row r="297" spans="1:16" ht="9.9" customHeight="1" x14ac:dyDescent="0.3">
      <c r="A297" s="207" t="s">
        <v>840</v>
      </c>
      <c r="B297" s="291" t="s">
        <v>336</v>
      </c>
      <c r="C297" s="292"/>
      <c r="D297" s="292"/>
      <c r="E297" s="292"/>
      <c r="F297" s="292"/>
      <c r="G297" s="301" t="s">
        <v>841</v>
      </c>
      <c r="H297" s="302"/>
      <c r="I297" s="302"/>
      <c r="J297" s="302"/>
      <c r="K297" s="302"/>
      <c r="L297" s="134">
        <v>244.74</v>
      </c>
      <c r="M297" s="134">
        <v>0</v>
      </c>
      <c r="N297" s="134">
        <v>0</v>
      </c>
      <c r="O297" s="134">
        <v>244.74</v>
      </c>
      <c r="P297" s="134">
        <f t="shared" si="9"/>
        <v>0</v>
      </c>
    </row>
    <row r="298" spans="1:16" ht="9.9" customHeight="1" x14ac:dyDescent="0.3">
      <c r="A298" s="207" t="s">
        <v>842</v>
      </c>
      <c r="B298" s="291" t="s">
        <v>336</v>
      </c>
      <c r="C298" s="292"/>
      <c r="D298" s="292"/>
      <c r="E298" s="292"/>
      <c r="F298" s="292"/>
      <c r="G298" s="301" t="s">
        <v>843</v>
      </c>
      <c r="H298" s="302"/>
      <c r="I298" s="302"/>
      <c r="J298" s="302"/>
      <c r="K298" s="302"/>
      <c r="L298" s="134">
        <v>1223</v>
      </c>
      <c r="M298" s="134">
        <v>0</v>
      </c>
      <c r="N298" s="134">
        <v>0</v>
      </c>
      <c r="O298" s="134">
        <v>1223</v>
      </c>
      <c r="P298" s="134">
        <f t="shared" si="9"/>
        <v>0</v>
      </c>
    </row>
    <row r="299" spans="1:16" ht="9.9" customHeight="1" x14ac:dyDescent="0.3">
      <c r="A299" s="207" t="s">
        <v>844</v>
      </c>
      <c r="B299" s="291" t="s">
        <v>336</v>
      </c>
      <c r="C299" s="292"/>
      <c r="D299" s="292"/>
      <c r="E299" s="292"/>
      <c r="F299" s="292"/>
      <c r="G299" s="301" t="s">
        <v>845</v>
      </c>
      <c r="H299" s="302"/>
      <c r="I299" s="302"/>
      <c r="J299" s="302"/>
      <c r="K299" s="302"/>
      <c r="L299" s="134">
        <v>4725</v>
      </c>
      <c r="M299" s="134">
        <v>525</v>
      </c>
      <c r="N299" s="134">
        <v>0</v>
      </c>
      <c r="O299" s="134">
        <v>5250</v>
      </c>
      <c r="P299" s="134">
        <f t="shared" si="9"/>
        <v>525</v>
      </c>
    </row>
    <row r="300" spans="1:16" ht="9.9" customHeight="1" x14ac:dyDescent="0.3">
      <c r="A300" s="207" t="s">
        <v>846</v>
      </c>
      <c r="B300" s="291" t="s">
        <v>336</v>
      </c>
      <c r="C300" s="292"/>
      <c r="D300" s="292"/>
      <c r="E300" s="292"/>
      <c r="F300" s="292"/>
      <c r="G300" s="301" t="s">
        <v>847</v>
      </c>
      <c r="H300" s="302"/>
      <c r="I300" s="302"/>
      <c r="J300" s="302"/>
      <c r="K300" s="302"/>
      <c r="L300" s="134">
        <v>10701.4</v>
      </c>
      <c r="M300" s="134">
        <v>0</v>
      </c>
      <c r="N300" s="134">
        <v>0</v>
      </c>
      <c r="O300" s="134">
        <v>10701.4</v>
      </c>
      <c r="P300" s="134">
        <f t="shared" si="9"/>
        <v>0</v>
      </c>
    </row>
    <row r="301" spans="1:16" ht="9.9" customHeight="1" x14ac:dyDescent="0.3">
      <c r="A301" s="207" t="s">
        <v>848</v>
      </c>
      <c r="B301" s="291" t="s">
        <v>336</v>
      </c>
      <c r="C301" s="292"/>
      <c r="D301" s="292"/>
      <c r="E301" s="292"/>
      <c r="F301" s="292"/>
      <c r="G301" s="301" t="s">
        <v>849</v>
      </c>
      <c r="H301" s="302"/>
      <c r="I301" s="302"/>
      <c r="J301" s="302"/>
      <c r="K301" s="302"/>
      <c r="L301" s="134">
        <v>2303.5</v>
      </c>
      <c r="M301" s="134">
        <v>204</v>
      </c>
      <c r="N301" s="134">
        <v>0</v>
      </c>
      <c r="O301" s="134">
        <v>2507.5</v>
      </c>
      <c r="P301" s="134">
        <f t="shared" si="9"/>
        <v>204</v>
      </c>
    </row>
    <row r="302" spans="1:16" ht="9.9" customHeight="1" x14ac:dyDescent="0.3">
      <c r="A302" s="207" t="s">
        <v>850</v>
      </c>
      <c r="B302" s="291" t="s">
        <v>336</v>
      </c>
      <c r="C302" s="292"/>
      <c r="D302" s="292"/>
      <c r="E302" s="292"/>
      <c r="F302" s="292"/>
      <c r="G302" s="301" t="s">
        <v>851</v>
      </c>
      <c r="H302" s="302"/>
      <c r="I302" s="302"/>
      <c r="J302" s="302"/>
      <c r="K302" s="302"/>
      <c r="L302" s="134">
        <v>3120</v>
      </c>
      <c r="M302" s="134">
        <v>395</v>
      </c>
      <c r="N302" s="134">
        <v>0</v>
      </c>
      <c r="O302" s="134">
        <v>3515</v>
      </c>
      <c r="P302" s="134">
        <f t="shared" si="9"/>
        <v>395</v>
      </c>
    </row>
    <row r="303" spans="1:16" ht="9.9" customHeight="1" x14ac:dyDescent="0.3">
      <c r="A303" s="207" t="s">
        <v>852</v>
      </c>
      <c r="B303" s="291" t="s">
        <v>336</v>
      </c>
      <c r="C303" s="292"/>
      <c r="D303" s="292"/>
      <c r="E303" s="292"/>
      <c r="F303" s="292"/>
      <c r="G303" s="301" t="s">
        <v>853</v>
      </c>
      <c r="H303" s="302"/>
      <c r="I303" s="302"/>
      <c r="J303" s="302"/>
      <c r="K303" s="302"/>
      <c r="L303" s="134">
        <v>13128.29</v>
      </c>
      <c r="M303" s="134">
        <v>9420.7900000000009</v>
      </c>
      <c r="N303" s="134">
        <v>0</v>
      </c>
      <c r="O303" s="134">
        <v>22549.08</v>
      </c>
      <c r="P303" s="134">
        <f t="shared" si="9"/>
        <v>9420.7900000000009</v>
      </c>
    </row>
    <row r="304" spans="1:16" ht="9.9" customHeight="1" x14ac:dyDescent="0.3">
      <c r="A304" s="207" t="s">
        <v>854</v>
      </c>
      <c r="B304" s="291" t="s">
        <v>336</v>
      </c>
      <c r="C304" s="292"/>
      <c r="D304" s="292"/>
      <c r="E304" s="292"/>
      <c r="F304" s="292"/>
      <c r="G304" s="301" t="s">
        <v>855</v>
      </c>
      <c r="H304" s="302"/>
      <c r="I304" s="302"/>
      <c r="J304" s="302"/>
      <c r="K304" s="302"/>
      <c r="L304" s="134">
        <v>90</v>
      </c>
      <c r="M304" s="134">
        <v>0</v>
      </c>
      <c r="N304" s="134">
        <v>0</v>
      </c>
      <c r="O304" s="134">
        <v>90</v>
      </c>
      <c r="P304" s="134">
        <f t="shared" si="9"/>
        <v>0</v>
      </c>
    </row>
    <row r="305" spans="1:16" ht="9.9" customHeight="1" x14ac:dyDescent="0.3">
      <c r="A305" s="207" t="s">
        <v>856</v>
      </c>
      <c r="B305" s="291" t="s">
        <v>336</v>
      </c>
      <c r="C305" s="292"/>
      <c r="D305" s="292"/>
      <c r="E305" s="292"/>
      <c r="F305" s="292"/>
      <c r="G305" s="301" t="s">
        <v>857</v>
      </c>
      <c r="H305" s="302"/>
      <c r="I305" s="302"/>
      <c r="J305" s="302"/>
      <c r="K305" s="302"/>
      <c r="L305" s="134">
        <v>3031.22</v>
      </c>
      <c r="M305" s="134">
        <v>0</v>
      </c>
      <c r="N305" s="134">
        <v>0</v>
      </c>
      <c r="O305" s="134">
        <v>3031.22</v>
      </c>
      <c r="P305" s="134">
        <f t="shared" si="9"/>
        <v>0</v>
      </c>
    </row>
    <row r="306" spans="1:16" ht="9.9" customHeight="1" x14ac:dyDescent="0.3">
      <c r="A306" s="30" t="s">
        <v>336</v>
      </c>
      <c r="B306" s="291" t="s">
        <v>336</v>
      </c>
      <c r="C306" s="292"/>
      <c r="D306" s="292"/>
      <c r="E306" s="292"/>
      <c r="F306" s="292"/>
      <c r="G306" s="31" t="s">
        <v>336</v>
      </c>
      <c r="H306" s="32"/>
      <c r="I306" s="32"/>
      <c r="J306" s="32"/>
      <c r="K306" s="32"/>
      <c r="L306" s="135"/>
      <c r="M306" s="135"/>
      <c r="N306" s="135"/>
      <c r="O306" s="135"/>
      <c r="P306" s="135"/>
    </row>
    <row r="307" spans="1:16" ht="9.9" customHeight="1" x14ac:dyDescent="0.3">
      <c r="A307" s="206" t="s">
        <v>858</v>
      </c>
      <c r="B307" s="291" t="s">
        <v>336</v>
      </c>
      <c r="C307" s="292"/>
      <c r="D307" s="292"/>
      <c r="E307" s="292"/>
      <c r="F307" s="299" t="s">
        <v>859</v>
      </c>
      <c r="G307" s="300"/>
      <c r="H307" s="300"/>
      <c r="I307" s="300"/>
      <c r="J307" s="300"/>
      <c r="K307" s="300"/>
      <c r="L307" s="133">
        <v>1890.88</v>
      </c>
      <c r="M307" s="133">
        <v>0</v>
      </c>
      <c r="N307" s="133">
        <v>0</v>
      </c>
      <c r="O307" s="133">
        <v>1890.88</v>
      </c>
      <c r="P307" s="133">
        <f t="shared" si="9"/>
        <v>0</v>
      </c>
    </row>
    <row r="308" spans="1:16" ht="9.9" customHeight="1" x14ac:dyDescent="0.3">
      <c r="A308" s="207" t="s">
        <v>860</v>
      </c>
      <c r="B308" s="291" t="s">
        <v>336</v>
      </c>
      <c r="C308" s="292"/>
      <c r="D308" s="292"/>
      <c r="E308" s="292"/>
      <c r="F308" s="292"/>
      <c r="G308" s="301" t="s">
        <v>861</v>
      </c>
      <c r="H308" s="302"/>
      <c r="I308" s="302"/>
      <c r="J308" s="302"/>
      <c r="K308" s="302"/>
      <c r="L308" s="134">
        <v>1890.88</v>
      </c>
      <c r="M308" s="134">
        <v>0</v>
      </c>
      <c r="N308" s="134">
        <v>0</v>
      </c>
      <c r="O308" s="134">
        <v>1890.88</v>
      </c>
      <c r="P308" s="134">
        <f t="shared" si="9"/>
        <v>0</v>
      </c>
    </row>
    <row r="309" spans="1:16" ht="9.9" customHeight="1" x14ac:dyDescent="0.3">
      <c r="A309" s="30" t="s">
        <v>336</v>
      </c>
      <c r="B309" s="291" t="s">
        <v>336</v>
      </c>
      <c r="C309" s="292"/>
      <c r="D309" s="292"/>
      <c r="E309" s="292"/>
      <c r="F309" s="292"/>
      <c r="G309" s="31" t="s">
        <v>336</v>
      </c>
      <c r="H309" s="32"/>
      <c r="I309" s="32"/>
      <c r="J309" s="32"/>
      <c r="K309" s="32"/>
      <c r="L309" s="135"/>
      <c r="M309" s="135"/>
      <c r="N309" s="135"/>
      <c r="O309" s="135"/>
      <c r="P309" s="135"/>
    </row>
    <row r="310" spans="1:16" ht="9.9" customHeight="1" x14ac:dyDescent="0.3">
      <c r="A310" s="206" t="s">
        <v>862</v>
      </c>
      <c r="B310" s="202" t="s">
        <v>336</v>
      </c>
      <c r="C310" s="299" t="s">
        <v>863</v>
      </c>
      <c r="D310" s="300"/>
      <c r="E310" s="300"/>
      <c r="F310" s="300"/>
      <c r="G310" s="300"/>
      <c r="H310" s="300"/>
      <c r="I310" s="300"/>
      <c r="J310" s="300"/>
      <c r="K310" s="300"/>
      <c r="L310" s="133">
        <v>107695.67999999999</v>
      </c>
      <c r="M310" s="133">
        <v>9555.09</v>
      </c>
      <c r="N310" s="133">
        <v>0</v>
      </c>
      <c r="O310" s="133">
        <v>117250.77</v>
      </c>
      <c r="P310" s="133">
        <f t="shared" si="9"/>
        <v>9555.09</v>
      </c>
    </row>
    <row r="311" spans="1:16" ht="9.9" customHeight="1" x14ac:dyDescent="0.3">
      <c r="A311" s="206" t="s">
        <v>864</v>
      </c>
      <c r="B311" s="291" t="s">
        <v>336</v>
      </c>
      <c r="C311" s="292"/>
      <c r="D311" s="299" t="s">
        <v>863</v>
      </c>
      <c r="E311" s="300"/>
      <c r="F311" s="300"/>
      <c r="G311" s="300"/>
      <c r="H311" s="300"/>
      <c r="I311" s="300"/>
      <c r="J311" s="300"/>
      <c r="K311" s="300"/>
      <c r="L311" s="133">
        <v>107695.67999999999</v>
      </c>
      <c r="M311" s="133">
        <v>9555.09</v>
      </c>
      <c r="N311" s="133">
        <v>0</v>
      </c>
      <c r="O311" s="133">
        <v>117250.77</v>
      </c>
      <c r="P311" s="133">
        <f t="shared" si="9"/>
        <v>9555.09</v>
      </c>
    </row>
    <row r="312" spans="1:16" ht="9.9" customHeight="1" x14ac:dyDescent="0.3">
      <c r="A312" s="206" t="s">
        <v>865</v>
      </c>
      <c r="B312" s="291" t="s">
        <v>336</v>
      </c>
      <c r="C312" s="292"/>
      <c r="D312" s="292"/>
      <c r="E312" s="299" t="s">
        <v>863</v>
      </c>
      <c r="F312" s="300"/>
      <c r="G312" s="300"/>
      <c r="H312" s="300"/>
      <c r="I312" s="300"/>
      <c r="J312" s="300"/>
      <c r="K312" s="300"/>
      <c r="L312" s="133">
        <v>107695.67999999999</v>
      </c>
      <c r="M312" s="133">
        <v>9555.09</v>
      </c>
      <c r="N312" s="133">
        <v>0</v>
      </c>
      <c r="O312" s="133">
        <v>117250.77</v>
      </c>
      <c r="P312" s="133">
        <f t="shared" si="9"/>
        <v>9555.09</v>
      </c>
    </row>
    <row r="313" spans="1:16" ht="9.9" customHeight="1" x14ac:dyDescent="0.3">
      <c r="A313" s="206" t="s">
        <v>866</v>
      </c>
      <c r="B313" s="291" t="s">
        <v>336</v>
      </c>
      <c r="C313" s="292"/>
      <c r="D313" s="292"/>
      <c r="E313" s="292"/>
      <c r="F313" s="299" t="s">
        <v>867</v>
      </c>
      <c r="G313" s="300"/>
      <c r="H313" s="300"/>
      <c r="I313" s="300"/>
      <c r="J313" s="300"/>
      <c r="K313" s="300"/>
      <c r="L313" s="133">
        <v>66984.91</v>
      </c>
      <c r="M313" s="133">
        <v>4127.7700000000004</v>
      </c>
      <c r="N313" s="133">
        <v>0</v>
      </c>
      <c r="O313" s="133">
        <v>71112.679999999993</v>
      </c>
      <c r="P313" s="133">
        <f t="shared" si="9"/>
        <v>4127.7700000000004</v>
      </c>
    </row>
    <row r="314" spans="1:16" ht="9.9" customHeight="1" x14ac:dyDescent="0.3">
      <c r="A314" s="207" t="s">
        <v>868</v>
      </c>
      <c r="B314" s="291" t="s">
        <v>336</v>
      </c>
      <c r="C314" s="292"/>
      <c r="D314" s="292"/>
      <c r="E314" s="292"/>
      <c r="F314" s="292"/>
      <c r="G314" s="301" t="s">
        <v>869</v>
      </c>
      <c r="H314" s="302"/>
      <c r="I314" s="302"/>
      <c r="J314" s="302"/>
      <c r="K314" s="302"/>
      <c r="L314" s="134">
        <v>829.99</v>
      </c>
      <c r="M314" s="134">
        <v>0</v>
      </c>
      <c r="N314" s="134">
        <v>0</v>
      </c>
      <c r="O314" s="134">
        <v>829.99</v>
      </c>
      <c r="P314" s="134">
        <f t="shared" si="9"/>
        <v>0</v>
      </c>
    </row>
    <row r="315" spans="1:16" ht="9.9" customHeight="1" x14ac:dyDescent="0.3">
      <c r="A315" s="207" t="s">
        <v>870</v>
      </c>
      <c r="B315" s="291" t="s">
        <v>336</v>
      </c>
      <c r="C315" s="292"/>
      <c r="D315" s="292"/>
      <c r="E315" s="292"/>
      <c r="F315" s="292"/>
      <c r="G315" s="301" t="s">
        <v>867</v>
      </c>
      <c r="H315" s="302"/>
      <c r="I315" s="302"/>
      <c r="J315" s="302"/>
      <c r="K315" s="302"/>
      <c r="L315" s="134">
        <v>7200</v>
      </c>
      <c r="M315" s="134">
        <v>1200</v>
      </c>
      <c r="N315" s="134">
        <v>0</v>
      </c>
      <c r="O315" s="134">
        <v>8400</v>
      </c>
      <c r="P315" s="134">
        <f t="shared" si="9"/>
        <v>1200</v>
      </c>
    </row>
    <row r="316" spans="1:16" ht="18.899999999999999" customHeight="1" x14ac:dyDescent="0.3">
      <c r="A316" s="207" t="s">
        <v>871</v>
      </c>
      <c r="B316" s="291" t="s">
        <v>336</v>
      </c>
      <c r="C316" s="292"/>
      <c r="D316" s="292"/>
      <c r="E316" s="292"/>
      <c r="F316" s="292"/>
      <c r="G316" s="301" t="s">
        <v>872</v>
      </c>
      <c r="H316" s="302"/>
      <c r="I316" s="302"/>
      <c r="J316" s="302"/>
      <c r="K316" s="302"/>
      <c r="L316" s="134">
        <v>28946.75</v>
      </c>
      <c r="M316" s="134">
        <v>0</v>
      </c>
      <c r="N316" s="134">
        <v>0</v>
      </c>
      <c r="O316" s="134">
        <v>28946.75</v>
      </c>
      <c r="P316" s="134">
        <f t="shared" si="9"/>
        <v>0</v>
      </c>
    </row>
    <row r="317" spans="1:16" ht="9.9" customHeight="1" x14ac:dyDescent="0.3">
      <c r="A317" s="207" t="s">
        <v>875</v>
      </c>
      <c r="B317" s="291" t="s">
        <v>336</v>
      </c>
      <c r="C317" s="292"/>
      <c r="D317" s="292"/>
      <c r="E317" s="292"/>
      <c r="F317" s="292"/>
      <c r="G317" s="301" t="s">
        <v>876</v>
      </c>
      <c r="H317" s="302"/>
      <c r="I317" s="302"/>
      <c r="J317" s="302"/>
      <c r="K317" s="302"/>
      <c r="L317" s="134">
        <v>702.01</v>
      </c>
      <c r="M317" s="134">
        <v>195.9</v>
      </c>
      <c r="N317" s="134">
        <v>0</v>
      </c>
      <c r="O317" s="134">
        <v>897.91</v>
      </c>
      <c r="P317" s="134">
        <f t="shared" si="9"/>
        <v>195.9</v>
      </c>
    </row>
    <row r="318" spans="1:16" ht="9.9" customHeight="1" x14ac:dyDescent="0.3">
      <c r="A318" s="207" t="s">
        <v>877</v>
      </c>
      <c r="B318" s="291" t="s">
        <v>336</v>
      </c>
      <c r="C318" s="292"/>
      <c r="D318" s="292"/>
      <c r="E318" s="292"/>
      <c r="F318" s="292"/>
      <c r="G318" s="301" t="s">
        <v>878</v>
      </c>
      <c r="H318" s="302"/>
      <c r="I318" s="302"/>
      <c r="J318" s="302"/>
      <c r="K318" s="302"/>
      <c r="L318" s="134">
        <v>5586.93</v>
      </c>
      <c r="M318" s="134">
        <v>0</v>
      </c>
      <c r="N318" s="134">
        <v>0</v>
      </c>
      <c r="O318" s="134">
        <v>5586.93</v>
      </c>
      <c r="P318" s="134">
        <f t="shared" si="9"/>
        <v>0</v>
      </c>
    </row>
    <row r="319" spans="1:16" ht="9.9" customHeight="1" x14ac:dyDescent="0.3">
      <c r="A319" s="207" t="s">
        <v>879</v>
      </c>
      <c r="B319" s="291" t="s">
        <v>336</v>
      </c>
      <c r="C319" s="292"/>
      <c r="D319" s="292"/>
      <c r="E319" s="292"/>
      <c r="F319" s="292"/>
      <c r="G319" s="301" t="s">
        <v>880</v>
      </c>
      <c r="H319" s="302"/>
      <c r="I319" s="302"/>
      <c r="J319" s="302"/>
      <c r="K319" s="302"/>
      <c r="L319" s="134">
        <v>3043.06</v>
      </c>
      <c r="M319" s="134">
        <v>394.8</v>
      </c>
      <c r="N319" s="134">
        <v>0</v>
      </c>
      <c r="O319" s="134">
        <v>3437.86</v>
      </c>
      <c r="P319" s="134">
        <f t="shared" si="9"/>
        <v>394.8</v>
      </c>
    </row>
    <row r="320" spans="1:16" ht="9.9" customHeight="1" x14ac:dyDescent="0.3">
      <c r="A320" s="207" t="s">
        <v>881</v>
      </c>
      <c r="B320" s="291" t="s">
        <v>336</v>
      </c>
      <c r="C320" s="292"/>
      <c r="D320" s="292"/>
      <c r="E320" s="292"/>
      <c r="F320" s="292"/>
      <c r="G320" s="301" t="s">
        <v>882</v>
      </c>
      <c r="H320" s="302"/>
      <c r="I320" s="302"/>
      <c r="J320" s="302"/>
      <c r="K320" s="302"/>
      <c r="L320" s="134">
        <v>13671.17</v>
      </c>
      <c r="M320" s="134">
        <v>1157.07</v>
      </c>
      <c r="N320" s="134">
        <v>0</v>
      </c>
      <c r="O320" s="134">
        <v>14828.24</v>
      </c>
      <c r="P320" s="134">
        <f t="shared" si="9"/>
        <v>1157.07</v>
      </c>
    </row>
    <row r="321" spans="1:16" ht="9.9" customHeight="1" x14ac:dyDescent="0.3">
      <c r="A321" s="207" t="s">
        <v>885</v>
      </c>
      <c r="B321" s="291" t="s">
        <v>336</v>
      </c>
      <c r="C321" s="292"/>
      <c r="D321" s="292"/>
      <c r="E321" s="292"/>
      <c r="F321" s="292"/>
      <c r="G321" s="301" t="s">
        <v>886</v>
      </c>
      <c r="H321" s="302"/>
      <c r="I321" s="302"/>
      <c r="J321" s="302"/>
      <c r="K321" s="302"/>
      <c r="L321" s="134">
        <v>6785</v>
      </c>
      <c r="M321" s="134">
        <v>1180</v>
      </c>
      <c r="N321" s="134">
        <v>0</v>
      </c>
      <c r="O321" s="134">
        <v>7965</v>
      </c>
      <c r="P321" s="134">
        <f t="shared" si="9"/>
        <v>1180</v>
      </c>
    </row>
    <row r="322" spans="1:16" ht="9.9" customHeight="1" x14ac:dyDescent="0.3">
      <c r="A322" s="207" t="s">
        <v>887</v>
      </c>
      <c r="B322" s="291" t="s">
        <v>336</v>
      </c>
      <c r="C322" s="292"/>
      <c r="D322" s="292"/>
      <c r="E322" s="292"/>
      <c r="F322" s="292"/>
      <c r="G322" s="301" t="s">
        <v>888</v>
      </c>
      <c r="H322" s="302"/>
      <c r="I322" s="302"/>
      <c r="J322" s="302"/>
      <c r="K322" s="302"/>
      <c r="L322" s="134">
        <v>220</v>
      </c>
      <c r="M322" s="134">
        <v>0</v>
      </c>
      <c r="N322" s="134">
        <v>0</v>
      </c>
      <c r="O322" s="134">
        <v>220</v>
      </c>
      <c r="P322" s="134">
        <f t="shared" si="9"/>
        <v>0</v>
      </c>
    </row>
    <row r="323" spans="1:16" ht="9.9" customHeight="1" x14ac:dyDescent="0.3">
      <c r="A323" s="30" t="s">
        <v>336</v>
      </c>
      <c r="B323" s="291" t="s">
        <v>336</v>
      </c>
      <c r="C323" s="292"/>
      <c r="D323" s="292"/>
      <c r="E323" s="292"/>
      <c r="F323" s="292"/>
      <c r="G323" s="31" t="s">
        <v>336</v>
      </c>
      <c r="H323" s="32"/>
      <c r="I323" s="32"/>
      <c r="J323" s="32"/>
      <c r="K323" s="32"/>
      <c r="L323" s="135"/>
      <c r="M323" s="135"/>
      <c r="N323" s="135"/>
      <c r="O323" s="135"/>
      <c r="P323" s="135"/>
    </row>
    <row r="324" spans="1:16" ht="9.9" customHeight="1" x14ac:dyDescent="0.3">
      <c r="A324" s="206" t="s">
        <v>889</v>
      </c>
      <c r="B324" s="291" t="s">
        <v>336</v>
      </c>
      <c r="C324" s="292"/>
      <c r="D324" s="292"/>
      <c r="E324" s="292"/>
      <c r="F324" s="299" t="s">
        <v>890</v>
      </c>
      <c r="G324" s="300"/>
      <c r="H324" s="300"/>
      <c r="I324" s="300"/>
      <c r="J324" s="300"/>
      <c r="K324" s="300"/>
      <c r="L324" s="133">
        <v>20751.53</v>
      </c>
      <c r="M324" s="133">
        <v>2050</v>
      </c>
      <c r="N324" s="133">
        <v>0</v>
      </c>
      <c r="O324" s="133">
        <v>22801.53</v>
      </c>
      <c r="P324" s="133">
        <f t="shared" si="9"/>
        <v>2050</v>
      </c>
    </row>
    <row r="325" spans="1:16" ht="9.9" customHeight="1" x14ac:dyDescent="0.3">
      <c r="A325" s="207" t="s">
        <v>891</v>
      </c>
      <c r="B325" s="291" t="s">
        <v>336</v>
      </c>
      <c r="C325" s="292"/>
      <c r="D325" s="292"/>
      <c r="E325" s="292"/>
      <c r="F325" s="292"/>
      <c r="G325" s="301" t="s">
        <v>892</v>
      </c>
      <c r="H325" s="302"/>
      <c r="I325" s="302"/>
      <c r="J325" s="302"/>
      <c r="K325" s="302"/>
      <c r="L325" s="134">
        <v>20751.53</v>
      </c>
      <c r="M325" s="134">
        <v>2050</v>
      </c>
      <c r="N325" s="134">
        <v>0</v>
      </c>
      <c r="O325" s="134">
        <v>22801.53</v>
      </c>
      <c r="P325" s="134">
        <f t="shared" si="9"/>
        <v>2050</v>
      </c>
    </row>
    <row r="326" spans="1:16" ht="9.9" customHeight="1" x14ac:dyDescent="0.3">
      <c r="A326" s="30" t="s">
        <v>336</v>
      </c>
      <c r="B326" s="291" t="s">
        <v>336</v>
      </c>
      <c r="C326" s="292"/>
      <c r="D326" s="292"/>
      <c r="E326" s="292"/>
      <c r="F326" s="292"/>
      <c r="G326" s="31" t="s">
        <v>336</v>
      </c>
      <c r="H326" s="32"/>
      <c r="I326" s="32"/>
      <c r="J326" s="32"/>
      <c r="K326" s="32"/>
      <c r="L326" s="135"/>
      <c r="M326" s="135"/>
      <c r="N326" s="135"/>
      <c r="O326" s="135"/>
      <c r="P326" s="135"/>
    </row>
    <row r="327" spans="1:16" ht="9.9" customHeight="1" x14ac:dyDescent="0.3">
      <c r="A327" s="206" t="s">
        <v>893</v>
      </c>
      <c r="B327" s="291" t="s">
        <v>336</v>
      </c>
      <c r="C327" s="292"/>
      <c r="D327" s="292"/>
      <c r="E327" s="292"/>
      <c r="F327" s="299" t="s">
        <v>894</v>
      </c>
      <c r="G327" s="300"/>
      <c r="H327" s="300"/>
      <c r="I327" s="300"/>
      <c r="J327" s="300"/>
      <c r="K327" s="300"/>
      <c r="L327" s="133">
        <v>19959.240000000002</v>
      </c>
      <c r="M327" s="133">
        <v>3377.32</v>
      </c>
      <c r="N327" s="133">
        <v>0</v>
      </c>
      <c r="O327" s="133">
        <v>23336.560000000001</v>
      </c>
      <c r="P327" s="133">
        <f t="shared" si="9"/>
        <v>3377.32</v>
      </c>
    </row>
    <row r="328" spans="1:16" ht="9.9" customHeight="1" x14ac:dyDescent="0.3">
      <c r="A328" s="207" t="s">
        <v>895</v>
      </c>
      <c r="B328" s="291" t="s">
        <v>336</v>
      </c>
      <c r="C328" s="292"/>
      <c r="D328" s="292"/>
      <c r="E328" s="292"/>
      <c r="F328" s="292"/>
      <c r="G328" s="301" t="s">
        <v>896</v>
      </c>
      <c r="H328" s="302"/>
      <c r="I328" s="302"/>
      <c r="J328" s="302"/>
      <c r="K328" s="302"/>
      <c r="L328" s="134">
        <v>19959.240000000002</v>
      </c>
      <c r="M328" s="134">
        <v>3377.32</v>
      </c>
      <c r="N328" s="134">
        <v>0</v>
      </c>
      <c r="O328" s="134">
        <v>23336.560000000001</v>
      </c>
      <c r="P328" s="134">
        <f t="shared" si="9"/>
        <v>3377.32</v>
      </c>
    </row>
    <row r="329" spans="1:16" ht="9.9" customHeight="1" x14ac:dyDescent="0.3">
      <c r="A329" s="30" t="s">
        <v>336</v>
      </c>
      <c r="B329" s="291" t="s">
        <v>336</v>
      </c>
      <c r="C329" s="292"/>
      <c r="D329" s="292"/>
      <c r="E329" s="292"/>
      <c r="F329" s="292"/>
      <c r="G329" s="31" t="s">
        <v>336</v>
      </c>
      <c r="H329" s="32"/>
      <c r="I329" s="32"/>
      <c r="J329" s="32"/>
      <c r="K329" s="32"/>
      <c r="L329" s="135"/>
      <c r="M329" s="135"/>
      <c r="N329" s="135"/>
      <c r="O329" s="135"/>
      <c r="P329" s="135"/>
    </row>
    <row r="330" spans="1:16" ht="9.9" customHeight="1" x14ac:dyDescent="0.3">
      <c r="A330" s="206" t="s">
        <v>903</v>
      </c>
      <c r="B330" s="202" t="s">
        <v>336</v>
      </c>
      <c r="C330" s="299" t="s">
        <v>904</v>
      </c>
      <c r="D330" s="300"/>
      <c r="E330" s="300"/>
      <c r="F330" s="300"/>
      <c r="G330" s="300"/>
      <c r="H330" s="300"/>
      <c r="I330" s="300"/>
      <c r="J330" s="300"/>
      <c r="K330" s="300"/>
      <c r="L330" s="133">
        <v>241.9</v>
      </c>
      <c r="M330" s="133">
        <v>0</v>
      </c>
      <c r="N330" s="133">
        <v>0</v>
      </c>
      <c r="O330" s="133">
        <v>241.9</v>
      </c>
      <c r="P330" s="133">
        <f t="shared" si="9"/>
        <v>0</v>
      </c>
    </row>
    <row r="331" spans="1:16" ht="9.9" customHeight="1" x14ac:dyDescent="0.3">
      <c r="A331" s="206" t="s">
        <v>905</v>
      </c>
      <c r="B331" s="291" t="s">
        <v>336</v>
      </c>
      <c r="C331" s="292"/>
      <c r="D331" s="299" t="s">
        <v>904</v>
      </c>
      <c r="E331" s="300"/>
      <c r="F331" s="300"/>
      <c r="G331" s="300"/>
      <c r="H331" s="300"/>
      <c r="I331" s="300"/>
      <c r="J331" s="300"/>
      <c r="K331" s="300"/>
      <c r="L331" s="133">
        <v>241.9</v>
      </c>
      <c r="M331" s="133">
        <v>0</v>
      </c>
      <c r="N331" s="133">
        <v>0</v>
      </c>
      <c r="O331" s="133">
        <v>241.9</v>
      </c>
      <c r="P331" s="133">
        <f t="shared" si="9"/>
        <v>0</v>
      </c>
    </row>
    <row r="332" spans="1:16" ht="9.9" customHeight="1" x14ac:dyDescent="0.3">
      <c r="A332" s="206" t="s">
        <v>906</v>
      </c>
      <c r="B332" s="291" t="s">
        <v>336</v>
      </c>
      <c r="C332" s="292"/>
      <c r="D332" s="292"/>
      <c r="E332" s="299" t="s">
        <v>904</v>
      </c>
      <c r="F332" s="300"/>
      <c r="G332" s="300"/>
      <c r="H332" s="300"/>
      <c r="I332" s="300"/>
      <c r="J332" s="300"/>
      <c r="K332" s="300"/>
      <c r="L332" s="133">
        <v>241.9</v>
      </c>
      <c r="M332" s="133">
        <v>0</v>
      </c>
      <c r="N332" s="133">
        <v>0</v>
      </c>
      <c r="O332" s="133">
        <v>241.9</v>
      </c>
      <c r="P332" s="133">
        <f t="shared" si="9"/>
        <v>0</v>
      </c>
    </row>
    <row r="333" spans="1:16" ht="9.9" customHeight="1" x14ac:dyDescent="0.3">
      <c r="A333" s="206" t="s">
        <v>907</v>
      </c>
      <c r="B333" s="291" t="s">
        <v>336</v>
      </c>
      <c r="C333" s="292"/>
      <c r="D333" s="292"/>
      <c r="E333" s="292"/>
      <c r="F333" s="299" t="s">
        <v>859</v>
      </c>
      <c r="G333" s="300"/>
      <c r="H333" s="300"/>
      <c r="I333" s="300"/>
      <c r="J333" s="300"/>
      <c r="K333" s="300"/>
      <c r="L333" s="133">
        <v>241.9</v>
      </c>
      <c r="M333" s="133">
        <v>0</v>
      </c>
      <c r="N333" s="133">
        <v>0</v>
      </c>
      <c r="O333" s="133">
        <v>241.9</v>
      </c>
      <c r="P333" s="133">
        <f t="shared" si="9"/>
        <v>0</v>
      </c>
    </row>
    <row r="334" spans="1:16" ht="9.9" customHeight="1" x14ac:dyDescent="0.3">
      <c r="A334" s="207" t="s">
        <v>908</v>
      </c>
      <c r="B334" s="291" t="s">
        <v>336</v>
      </c>
      <c r="C334" s="292"/>
      <c r="D334" s="292"/>
      <c r="E334" s="292"/>
      <c r="F334" s="292"/>
      <c r="G334" s="301" t="s">
        <v>909</v>
      </c>
      <c r="H334" s="302"/>
      <c r="I334" s="302"/>
      <c r="J334" s="302"/>
      <c r="K334" s="302"/>
      <c r="L334" s="134">
        <v>241.9</v>
      </c>
      <c r="M334" s="134">
        <v>0</v>
      </c>
      <c r="N334" s="134">
        <v>0</v>
      </c>
      <c r="O334" s="134">
        <v>241.9</v>
      </c>
      <c r="P334" s="134">
        <f t="shared" si="9"/>
        <v>0</v>
      </c>
    </row>
    <row r="335" spans="1:16" ht="9.9" customHeight="1" x14ac:dyDescent="0.3">
      <c r="A335" s="30" t="s">
        <v>336</v>
      </c>
      <c r="B335" s="291" t="s">
        <v>336</v>
      </c>
      <c r="C335" s="292"/>
      <c r="D335" s="292"/>
      <c r="E335" s="292"/>
      <c r="F335" s="292"/>
      <c r="G335" s="31" t="s">
        <v>336</v>
      </c>
      <c r="H335" s="32"/>
      <c r="I335" s="32"/>
      <c r="J335" s="32"/>
      <c r="K335" s="32"/>
      <c r="L335" s="135"/>
      <c r="M335" s="135"/>
      <c r="N335" s="135"/>
      <c r="O335" s="135"/>
      <c r="P335" s="135"/>
    </row>
    <row r="336" spans="1:16" ht="9.9" customHeight="1" x14ac:dyDescent="0.3">
      <c r="A336" s="206" t="s">
        <v>910</v>
      </c>
      <c r="B336" s="202" t="s">
        <v>336</v>
      </c>
      <c r="C336" s="299" t="s">
        <v>911</v>
      </c>
      <c r="D336" s="300"/>
      <c r="E336" s="300"/>
      <c r="F336" s="300"/>
      <c r="G336" s="300"/>
      <c r="H336" s="300"/>
      <c r="I336" s="300"/>
      <c r="J336" s="300"/>
      <c r="K336" s="300"/>
      <c r="L336" s="138">
        <v>230773.01</v>
      </c>
      <c r="M336" s="138">
        <v>19394.38</v>
      </c>
      <c r="N336" s="138">
        <v>0</v>
      </c>
      <c r="O336" s="138">
        <v>250167.39</v>
      </c>
      <c r="P336" s="138">
        <f t="shared" si="9"/>
        <v>19394.38</v>
      </c>
    </row>
    <row r="337" spans="1:16" ht="9.9" customHeight="1" x14ac:dyDescent="0.3">
      <c r="A337" s="206" t="s">
        <v>912</v>
      </c>
      <c r="B337" s="307" t="s">
        <v>336</v>
      </c>
      <c r="C337" s="308"/>
      <c r="D337" s="311" t="s">
        <v>911</v>
      </c>
      <c r="E337" s="312"/>
      <c r="F337" s="312"/>
      <c r="G337" s="312"/>
      <c r="H337" s="312"/>
      <c r="I337" s="312"/>
      <c r="J337" s="312"/>
      <c r="K337" s="312"/>
      <c r="L337" s="281">
        <v>230773.01</v>
      </c>
      <c r="M337" s="281">
        <v>19394.38</v>
      </c>
      <c r="N337" s="281">
        <v>0</v>
      </c>
      <c r="O337" s="281">
        <v>250167.39</v>
      </c>
      <c r="P337" s="281">
        <f t="shared" si="9"/>
        <v>19394.38</v>
      </c>
    </row>
    <row r="338" spans="1:16" ht="9.9" customHeight="1" x14ac:dyDescent="0.3">
      <c r="A338" s="206" t="s">
        <v>913</v>
      </c>
      <c r="B338" s="291" t="s">
        <v>336</v>
      </c>
      <c r="C338" s="292"/>
      <c r="D338" s="292"/>
      <c r="E338" s="299" t="s">
        <v>911</v>
      </c>
      <c r="F338" s="300"/>
      <c r="G338" s="300"/>
      <c r="H338" s="300"/>
      <c r="I338" s="300"/>
      <c r="J338" s="300"/>
      <c r="K338" s="300"/>
      <c r="L338" s="133">
        <v>230773.01</v>
      </c>
      <c r="M338" s="133">
        <v>19394.38</v>
      </c>
      <c r="N338" s="133">
        <v>0</v>
      </c>
      <c r="O338" s="133">
        <v>250167.39</v>
      </c>
      <c r="P338" s="133">
        <f t="shared" si="9"/>
        <v>19394.38</v>
      </c>
    </row>
    <row r="339" spans="1:16" ht="9.9" customHeight="1" x14ac:dyDescent="0.3">
      <c r="A339" s="206" t="s">
        <v>914</v>
      </c>
      <c r="B339" s="291" t="s">
        <v>336</v>
      </c>
      <c r="C339" s="292"/>
      <c r="D339" s="292"/>
      <c r="E339" s="292"/>
      <c r="F339" s="299" t="s">
        <v>898</v>
      </c>
      <c r="G339" s="300"/>
      <c r="H339" s="300"/>
      <c r="I339" s="300"/>
      <c r="J339" s="300"/>
      <c r="K339" s="300"/>
      <c r="L339" s="133">
        <v>30295.200000000001</v>
      </c>
      <c r="M339" s="133">
        <v>400</v>
      </c>
      <c r="N339" s="133">
        <v>0</v>
      </c>
      <c r="O339" s="133">
        <v>30695.200000000001</v>
      </c>
      <c r="P339" s="133">
        <f t="shared" si="9"/>
        <v>400</v>
      </c>
    </row>
    <row r="340" spans="1:16" ht="9.9" customHeight="1" x14ac:dyDescent="0.3">
      <c r="A340" s="207" t="s">
        <v>915</v>
      </c>
      <c r="B340" s="291" t="s">
        <v>336</v>
      </c>
      <c r="C340" s="292"/>
      <c r="D340" s="292"/>
      <c r="E340" s="292"/>
      <c r="F340" s="292"/>
      <c r="G340" s="301" t="s">
        <v>916</v>
      </c>
      <c r="H340" s="302"/>
      <c r="I340" s="302"/>
      <c r="J340" s="302"/>
      <c r="K340" s="302"/>
      <c r="L340" s="134">
        <v>295.2</v>
      </c>
      <c r="M340" s="134">
        <v>0</v>
      </c>
      <c r="N340" s="134">
        <v>0</v>
      </c>
      <c r="O340" s="134">
        <v>295.2</v>
      </c>
      <c r="P340" s="134">
        <f t="shared" si="9"/>
        <v>0</v>
      </c>
    </row>
    <row r="341" spans="1:16" ht="9.9" customHeight="1" x14ac:dyDescent="0.3">
      <c r="A341" s="207" t="s">
        <v>917</v>
      </c>
      <c r="B341" s="291" t="s">
        <v>336</v>
      </c>
      <c r="C341" s="292"/>
      <c r="D341" s="292"/>
      <c r="E341" s="292"/>
      <c r="F341" s="292"/>
      <c r="G341" s="301" t="s">
        <v>902</v>
      </c>
      <c r="H341" s="302"/>
      <c r="I341" s="302"/>
      <c r="J341" s="302"/>
      <c r="K341" s="302"/>
      <c r="L341" s="134">
        <v>30000</v>
      </c>
      <c r="M341" s="134">
        <v>400</v>
      </c>
      <c r="N341" s="134">
        <v>0</v>
      </c>
      <c r="O341" s="134">
        <v>30400</v>
      </c>
      <c r="P341" s="134">
        <f t="shared" si="9"/>
        <v>400</v>
      </c>
    </row>
    <row r="342" spans="1:16" ht="9.9" customHeight="1" x14ac:dyDescent="0.3">
      <c r="A342" s="30" t="s">
        <v>336</v>
      </c>
      <c r="B342" s="291" t="s">
        <v>336</v>
      </c>
      <c r="C342" s="292"/>
      <c r="D342" s="292"/>
      <c r="E342" s="292"/>
      <c r="F342" s="292"/>
      <c r="G342" s="31" t="s">
        <v>336</v>
      </c>
      <c r="H342" s="32"/>
      <c r="I342" s="32"/>
      <c r="J342" s="32"/>
      <c r="K342" s="32"/>
      <c r="L342" s="135"/>
      <c r="M342" s="135"/>
      <c r="N342" s="135"/>
      <c r="O342" s="135"/>
      <c r="P342" s="135"/>
    </row>
    <row r="343" spans="1:16" ht="9.9" customHeight="1" x14ac:dyDescent="0.3">
      <c r="A343" s="206" t="s">
        <v>918</v>
      </c>
      <c r="B343" s="291" t="s">
        <v>336</v>
      </c>
      <c r="C343" s="292"/>
      <c r="D343" s="292"/>
      <c r="E343" s="292"/>
      <c r="F343" s="299" t="s">
        <v>919</v>
      </c>
      <c r="G343" s="300"/>
      <c r="H343" s="300"/>
      <c r="I343" s="300"/>
      <c r="J343" s="300"/>
      <c r="K343" s="300"/>
      <c r="L343" s="133">
        <v>2046</v>
      </c>
      <c r="M343" s="133">
        <v>0</v>
      </c>
      <c r="N343" s="133">
        <v>0</v>
      </c>
      <c r="O343" s="133">
        <v>2046</v>
      </c>
      <c r="P343" s="133">
        <f t="shared" si="9"/>
        <v>0</v>
      </c>
    </row>
    <row r="344" spans="1:16" ht="9.9" customHeight="1" x14ac:dyDescent="0.3">
      <c r="A344" s="207" t="s">
        <v>920</v>
      </c>
      <c r="B344" s="291" t="s">
        <v>336</v>
      </c>
      <c r="C344" s="292"/>
      <c r="D344" s="292"/>
      <c r="E344" s="292"/>
      <c r="F344" s="292"/>
      <c r="G344" s="301" t="s">
        <v>919</v>
      </c>
      <c r="H344" s="302"/>
      <c r="I344" s="302"/>
      <c r="J344" s="302"/>
      <c r="K344" s="302"/>
      <c r="L344" s="134">
        <v>2046</v>
      </c>
      <c r="M344" s="134">
        <v>0</v>
      </c>
      <c r="N344" s="134">
        <v>0</v>
      </c>
      <c r="O344" s="134">
        <v>2046</v>
      </c>
      <c r="P344" s="134">
        <f t="shared" ref="P344" si="10">M344-N344</f>
        <v>0</v>
      </c>
    </row>
    <row r="345" spans="1:16" ht="9.9" customHeight="1" x14ac:dyDescent="0.3">
      <c r="A345" s="30" t="s">
        <v>336</v>
      </c>
      <c r="B345" s="291" t="s">
        <v>336</v>
      </c>
      <c r="C345" s="292"/>
      <c r="D345" s="292"/>
      <c r="E345" s="292"/>
      <c r="F345" s="292"/>
      <c r="G345" s="31" t="s">
        <v>336</v>
      </c>
      <c r="H345" s="32"/>
      <c r="I345" s="32"/>
      <c r="J345" s="32"/>
      <c r="K345" s="32"/>
      <c r="L345" s="135"/>
      <c r="M345" s="135"/>
      <c r="N345" s="135"/>
      <c r="O345" s="135"/>
      <c r="P345" s="135"/>
    </row>
    <row r="346" spans="1:16" ht="9.9" customHeight="1" x14ac:dyDescent="0.3">
      <c r="A346" s="206" t="s">
        <v>921</v>
      </c>
      <c r="B346" s="291" t="s">
        <v>336</v>
      </c>
      <c r="C346" s="292"/>
      <c r="D346" s="292"/>
      <c r="E346" s="292"/>
      <c r="F346" s="299" t="s">
        <v>922</v>
      </c>
      <c r="G346" s="300"/>
      <c r="H346" s="300"/>
      <c r="I346" s="300"/>
      <c r="J346" s="300"/>
      <c r="K346" s="300"/>
      <c r="L346" s="133">
        <v>189327.18</v>
      </c>
      <c r="M346" s="133">
        <v>18994.38</v>
      </c>
      <c r="N346" s="133">
        <v>0</v>
      </c>
      <c r="O346" s="133">
        <v>208321.56</v>
      </c>
      <c r="P346" s="133">
        <f t="shared" ref="P346:P350" si="11">M346-N346</f>
        <v>18994.38</v>
      </c>
    </row>
    <row r="347" spans="1:16" ht="9.9" customHeight="1" x14ac:dyDescent="0.3">
      <c r="A347" s="207" t="s">
        <v>923</v>
      </c>
      <c r="B347" s="291" t="s">
        <v>336</v>
      </c>
      <c r="C347" s="292"/>
      <c r="D347" s="292"/>
      <c r="E347" s="292"/>
      <c r="F347" s="292"/>
      <c r="G347" s="301" t="s">
        <v>924</v>
      </c>
      <c r="H347" s="302"/>
      <c r="I347" s="302"/>
      <c r="J347" s="302"/>
      <c r="K347" s="302"/>
      <c r="L347" s="134">
        <v>171387.75</v>
      </c>
      <c r="M347" s="134">
        <v>18971.53</v>
      </c>
      <c r="N347" s="134">
        <v>0</v>
      </c>
      <c r="O347" s="134">
        <v>190359.28</v>
      </c>
      <c r="P347" s="134">
        <f t="shared" si="11"/>
        <v>18971.53</v>
      </c>
    </row>
    <row r="348" spans="1:16" ht="9.9" customHeight="1" x14ac:dyDescent="0.3">
      <c r="A348" s="207" t="s">
        <v>925</v>
      </c>
      <c r="B348" s="291" t="s">
        <v>336</v>
      </c>
      <c r="C348" s="292"/>
      <c r="D348" s="292"/>
      <c r="E348" s="292"/>
      <c r="F348" s="292"/>
      <c r="G348" s="301" t="s">
        <v>869</v>
      </c>
      <c r="H348" s="302"/>
      <c r="I348" s="302"/>
      <c r="J348" s="302"/>
      <c r="K348" s="302"/>
      <c r="L348" s="134">
        <v>16947.63</v>
      </c>
      <c r="M348" s="134">
        <v>22.85</v>
      </c>
      <c r="N348" s="134">
        <v>0</v>
      </c>
      <c r="O348" s="134">
        <v>16970.48</v>
      </c>
      <c r="P348" s="134">
        <f t="shared" si="11"/>
        <v>22.85</v>
      </c>
    </row>
    <row r="349" spans="1:16" ht="9.9" customHeight="1" x14ac:dyDescent="0.3">
      <c r="A349" s="207" t="s">
        <v>926</v>
      </c>
      <c r="B349" s="291" t="s">
        <v>336</v>
      </c>
      <c r="C349" s="292"/>
      <c r="D349" s="292"/>
      <c r="E349" s="292"/>
      <c r="F349" s="292"/>
      <c r="G349" s="301" t="s">
        <v>909</v>
      </c>
      <c r="H349" s="302"/>
      <c r="I349" s="302"/>
      <c r="J349" s="302"/>
      <c r="K349" s="302"/>
      <c r="L349" s="134">
        <v>942</v>
      </c>
      <c r="M349" s="134">
        <v>0</v>
      </c>
      <c r="N349" s="134">
        <v>0</v>
      </c>
      <c r="O349" s="134">
        <v>942</v>
      </c>
      <c r="P349" s="134">
        <f t="shared" si="11"/>
        <v>0</v>
      </c>
    </row>
    <row r="350" spans="1:16" ht="9.9" customHeight="1" x14ac:dyDescent="0.3">
      <c r="A350" s="207" t="s">
        <v>927</v>
      </c>
      <c r="B350" s="291" t="s">
        <v>336</v>
      </c>
      <c r="C350" s="292"/>
      <c r="D350" s="292"/>
      <c r="E350" s="292"/>
      <c r="F350" s="292"/>
      <c r="G350" s="301" t="s">
        <v>861</v>
      </c>
      <c r="H350" s="302"/>
      <c r="I350" s="302"/>
      <c r="J350" s="302"/>
      <c r="K350" s="302"/>
      <c r="L350" s="134">
        <v>49.8</v>
      </c>
      <c r="M350" s="134">
        <v>0</v>
      </c>
      <c r="N350" s="134">
        <v>0</v>
      </c>
      <c r="O350" s="134">
        <v>49.8</v>
      </c>
      <c r="P350" s="134">
        <f t="shared" si="11"/>
        <v>0</v>
      </c>
    </row>
    <row r="351" spans="1:16" ht="9.9" customHeight="1" x14ac:dyDescent="0.3">
      <c r="A351" s="30" t="s">
        <v>336</v>
      </c>
      <c r="B351" s="291" t="s">
        <v>336</v>
      </c>
      <c r="C351" s="292"/>
      <c r="D351" s="292"/>
      <c r="E351" s="292"/>
      <c r="F351" s="292"/>
      <c r="G351" s="31" t="s">
        <v>336</v>
      </c>
      <c r="H351" s="32"/>
      <c r="I351" s="32"/>
      <c r="J351" s="32"/>
      <c r="K351" s="32"/>
      <c r="L351" s="135"/>
      <c r="M351" s="135"/>
      <c r="N351" s="135"/>
      <c r="O351" s="135"/>
      <c r="P351" s="135"/>
    </row>
    <row r="352" spans="1:16" ht="9.9" customHeight="1" x14ac:dyDescent="0.3">
      <c r="A352" s="206" t="s">
        <v>928</v>
      </c>
      <c r="B352" s="291" t="s">
        <v>336</v>
      </c>
      <c r="C352" s="292"/>
      <c r="D352" s="292"/>
      <c r="E352" s="292"/>
      <c r="F352" s="299" t="s">
        <v>929</v>
      </c>
      <c r="G352" s="300"/>
      <c r="H352" s="300"/>
      <c r="I352" s="300"/>
      <c r="J352" s="300"/>
      <c r="K352" s="300"/>
      <c r="L352" s="133">
        <v>9104.6299999999992</v>
      </c>
      <c r="M352" s="133">
        <v>0</v>
      </c>
      <c r="N352" s="133">
        <v>0</v>
      </c>
      <c r="O352" s="133">
        <v>9104.6299999999992</v>
      </c>
      <c r="P352" s="133">
        <f t="shared" ref="P352:P353" si="12">M352-N352</f>
        <v>0</v>
      </c>
    </row>
    <row r="353" spans="1:16" ht="9.9" customHeight="1" x14ac:dyDescent="0.3">
      <c r="A353" s="207" t="s">
        <v>930</v>
      </c>
      <c r="B353" s="291" t="s">
        <v>336</v>
      </c>
      <c r="C353" s="292"/>
      <c r="D353" s="292"/>
      <c r="E353" s="292"/>
      <c r="F353" s="292"/>
      <c r="G353" s="301" t="s">
        <v>929</v>
      </c>
      <c r="H353" s="302"/>
      <c r="I353" s="302"/>
      <c r="J353" s="302"/>
      <c r="K353" s="302"/>
      <c r="L353" s="134">
        <v>9104.6299999999992</v>
      </c>
      <c r="M353" s="134">
        <v>0</v>
      </c>
      <c r="N353" s="134">
        <v>0</v>
      </c>
      <c r="O353" s="134">
        <v>9104.6299999999992</v>
      </c>
      <c r="P353" s="134">
        <f t="shared" si="12"/>
        <v>0</v>
      </c>
    </row>
    <row r="354" spans="1:16" ht="9.9" customHeight="1" x14ac:dyDescent="0.3">
      <c r="A354" s="30" t="s">
        <v>336</v>
      </c>
      <c r="B354" s="291" t="s">
        <v>336</v>
      </c>
      <c r="C354" s="292"/>
      <c r="D354" s="292"/>
      <c r="E354" s="292"/>
      <c r="F354" s="292"/>
      <c r="G354" s="31" t="s">
        <v>336</v>
      </c>
      <c r="H354" s="32"/>
      <c r="I354" s="32"/>
      <c r="J354" s="32"/>
      <c r="K354" s="32"/>
      <c r="L354" s="135"/>
      <c r="M354" s="135"/>
      <c r="N354" s="135"/>
      <c r="O354" s="135"/>
      <c r="P354" s="135"/>
    </row>
    <row r="355" spans="1:16" ht="9.9" customHeight="1" x14ac:dyDescent="0.3">
      <c r="A355" s="206" t="s">
        <v>931</v>
      </c>
      <c r="B355" s="202" t="s">
        <v>336</v>
      </c>
      <c r="C355" s="299" t="s">
        <v>932</v>
      </c>
      <c r="D355" s="300"/>
      <c r="E355" s="300"/>
      <c r="F355" s="300"/>
      <c r="G355" s="300"/>
      <c r="H355" s="300"/>
      <c r="I355" s="300"/>
      <c r="J355" s="300"/>
      <c r="K355" s="300"/>
      <c r="L355" s="133">
        <v>35706.42</v>
      </c>
      <c r="M355" s="133">
        <v>899</v>
      </c>
      <c r="N355" s="133">
        <v>0</v>
      </c>
      <c r="O355" s="133">
        <v>36605.42</v>
      </c>
      <c r="P355" s="133">
        <f t="shared" ref="P355:P359" si="13">M355-N355</f>
        <v>899</v>
      </c>
    </row>
    <row r="356" spans="1:16" ht="9.9" customHeight="1" x14ac:dyDescent="0.3">
      <c r="A356" s="206" t="s">
        <v>933</v>
      </c>
      <c r="B356" s="291" t="s">
        <v>336</v>
      </c>
      <c r="C356" s="292"/>
      <c r="D356" s="299" t="s">
        <v>932</v>
      </c>
      <c r="E356" s="300"/>
      <c r="F356" s="300"/>
      <c r="G356" s="300"/>
      <c r="H356" s="300"/>
      <c r="I356" s="300"/>
      <c r="J356" s="300"/>
      <c r="K356" s="300"/>
      <c r="L356" s="133">
        <v>35706.42</v>
      </c>
      <c r="M356" s="133">
        <v>899</v>
      </c>
      <c r="N356" s="133">
        <v>0</v>
      </c>
      <c r="O356" s="133">
        <v>36605.42</v>
      </c>
      <c r="P356" s="133">
        <f t="shared" si="13"/>
        <v>899</v>
      </c>
    </row>
    <row r="357" spans="1:16" ht="9.9" customHeight="1" x14ac:dyDescent="0.3">
      <c r="A357" s="206" t="s">
        <v>934</v>
      </c>
      <c r="B357" s="291" t="s">
        <v>336</v>
      </c>
      <c r="C357" s="292"/>
      <c r="D357" s="292"/>
      <c r="E357" s="299" t="s">
        <v>932</v>
      </c>
      <c r="F357" s="300"/>
      <c r="G357" s="300"/>
      <c r="H357" s="300"/>
      <c r="I357" s="300"/>
      <c r="J357" s="300"/>
      <c r="K357" s="300"/>
      <c r="L357" s="133">
        <v>35706.42</v>
      </c>
      <c r="M357" s="133">
        <v>899</v>
      </c>
      <c r="N357" s="133">
        <v>0</v>
      </c>
      <c r="O357" s="133">
        <v>36605.42</v>
      </c>
      <c r="P357" s="133">
        <f t="shared" si="13"/>
        <v>899</v>
      </c>
    </row>
    <row r="358" spans="1:16" ht="9.9" customHeight="1" x14ac:dyDescent="0.3">
      <c r="A358" s="206" t="s">
        <v>935</v>
      </c>
      <c r="B358" s="291" t="s">
        <v>336</v>
      </c>
      <c r="C358" s="292"/>
      <c r="D358" s="292"/>
      <c r="E358" s="292"/>
      <c r="F358" s="299" t="s">
        <v>936</v>
      </c>
      <c r="G358" s="300"/>
      <c r="H358" s="300"/>
      <c r="I358" s="300"/>
      <c r="J358" s="300"/>
      <c r="K358" s="300"/>
      <c r="L358" s="133">
        <v>6123.42</v>
      </c>
      <c r="M358" s="133">
        <v>899</v>
      </c>
      <c r="N358" s="133">
        <v>0</v>
      </c>
      <c r="O358" s="133">
        <v>7022.42</v>
      </c>
      <c r="P358" s="133">
        <f t="shared" si="13"/>
        <v>899</v>
      </c>
    </row>
    <row r="359" spans="1:16" ht="9.9" customHeight="1" x14ac:dyDescent="0.3">
      <c r="A359" s="207" t="s">
        <v>937</v>
      </c>
      <c r="B359" s="291" t="s">
        <v>336</v>
      </c>
      <c r="C359" s="292"/>
      <c r="D359" s="292"/>
      <c r="E359" s="292"/>
      <c r="F359" s="292"/>
      <c r="G359" s="301" t="s">
        <v>938</v>
      </c>
      <c r="H359" s="302"/>
      <c r="I359" s="302"/>
      <c r="J359" s="302"/>
      <c r="K359" s="302"/>
      <c r="L359" s="134">
        <v>6123.42</v>
      </c>
      <c r="M359" s="134">
        <v>899</v>
      </c>
      <c r="N359" s="134">
        <v>0</v>
      </c>
      <c r="O359" s="134">
        <v>7022.42</v>
      </c>
      <c r="P359" s="134">
        <f t="shared" si="13"/>
        <v>899</v>
      </c>
    </row>
    <row r="360" spans="1:16" ht="9.9" customHeight="1" x14ac:dyDescent="0.3">
      <c r="A360" s="30" t="s">
        <v>336</v>
      </c>
      <c r="B360" s="291" t="s">
        <v>336</v>
      </c>
      <c r="C360" s="292"/>
      <c r="D360" s="292"/>
      <c r="E360" s="292"/>
      <c r="F360" s="292"/>
      <c r="G360" s="31" t="s">
        <v>336</v>
      </c>
      <c r="H360" s="32"/>
      <c r="I360" s="32"/>
      <c r="J360" s="32"/>
      <c r="K360" s="32"/>
      <c r="L360" s="135"/>
      <c r="M360" s="135"/>
      <c r="N360" s="135"/>
      <c r="O360" s="135"/>
      <c r="P360" s="135"/>
    </row>
    <row r="361" spans="1:16" ht="9.9" customHeight="1" x14ac:dyDescent="0.3">
      <c r="A361" s="206" t="s">
        <v>939</v>
      </c>
      <c r="B361" s="291" t="s">
        <v>336</v>
      </c>
      <c r="C361" s="292"/>
      <c r="D361" s="292"/>
      <c r="E361" s="292"/>
      <c r="F361" s="299" t="s">
        <v>940</v>
      </c>
      <c r="G361" s="300"/>
      <c r="H361" s="300"/>
      <c r="I361" s="300"/>
      <c r="J361" s="300"/>
      <c r="K361" s="300"/>
      <c r="L361" s="133">
        <v>18321</v>
      </c>
      <c r="M361" s="133">
        <v>0</v>
      </c>
      <c r="N361" s="133">
        <v>0</v>
      </c>
      <c r="O361" s="133">
        <v>18321</v>
      </c>
      <c r="P361" s="133">
        <f t="shared" ref="P361:P363" si="14">M361-N361</f>
        <v>0</v>
      </c>
    </row>
    <row r="362" spans="1:16" ht="9.9" customHeight="1" x14ac:dyDescent="0.3">
      <c r="A362" s="207" t="s">
        <v>941</v>
      </c>
      <c r="B362" s="291" t="s">
        <v>336</v>
      </c>
      <c r="C362" s="292"/>
      <c r="D362" s="292"/>
      <c r="E362" s="292"/>
      <c r="F362" s="292"/>
      <c r="G362" s="301" t="s">
        <v>942</v>
      </c>
      <c r="H362" s="302"/>
      <c r="I362" s="302"/>
      <c r="J362" s="302"/>
      <c r="K362" s="302"/>
      <c r="L362" s="134">
        <v>2832</v>
      </c>
      <c r="M362" s="134">
        <v>0</v>
      </c>
      <c r="N362" s="134">
        <v>0</v>
      </c>
      <c r="O362" s="134">
        <v>2832</v>
      </c>
      <c r="P362" s="134">
        <f t="shared" si="14"/>
        <v>0</v>
      </c>
    </row>
    <row r="363" spans="1:16" ht="9.9" customHeight="1" x14ac:dyDescent="0.3">
      <c r="A363" s="207" t="s">
        <v>945</v>
      </c>
      <c r="B363" s="291" t="s">
        <v>336</v>
      </c>
      <c r="C363" s="292"/>
      <c r="D363" s="292"/>
      <c r="E363" s="292"/>
      <c r="F363" s="292"/>
      <c r="G363" s="301" t="s">
        <v>946</v>
      </c>
      <c r="H363" s="302"/>
      <c r="I363" s="302"/>
      <c r="J363" s="302"/>
      <c r="K363" s="302"/>
      <c r="L363" s="134">
        <v>15489</v>
      </c>
      <c r="M363" s="134">
        <v>0</v>
      </c>
      <c r="N363" s="134">
        <v>0</v>
      </c>
      <c r="O363" s="134">
        <v>15489</v>
      </c>
      <c r="P363" s="134">
        <f t="shared" si="14"/>
        <v>0</v>
      </c>
    </row>
    <row r="364" spans="1:16" ht="9.9" customHeight="1" x14ac:dyDescent="0.3">
      <c r="A364" s="30" t="s">
        <v>336</v>
      </c>
      <c r="B364" s="291" t="s">
        <v>336</v>
      </c>
      <c r="C364" s="292"/>
      <c r="D364" s="292"/>
      <c r="E364" s="292"/>
      <c r="F364" s="292"/>
      <c r="G364" s="31" t="s">
        <v>336</v>
      </c>
      <c r="H364" s="32"/>
      <c r="I364" s="32"/>
      <c r="J364" s="32"/>
      <c r="K364" s="32"/>
      <c r="L364" s="135"/>
      <c r="M364" s="135"/>
      <c r="N364" s="135"/>
      <c r="O364" s="135"/>
      <c r="P364" s="135"/>
    </row>
    <row r="365" spans="1:16" ht="9.9" customHeight="1" x14ac:dyDescent="0.3">
      <c r="A365" s="206" t="s">
        <v>953</v>
      </c>
      <c r="B365" s="291" t="s">
        <v>336</v>
      </c>
      <c r="C365" s="292"/>
      <c r="D365" s="292"/>
      <c r="E365" s="292"/>
      <c r="F365" s="299" t="s">
        <v>954</v>
      </c>
      <c r="G365" s="300"/>
      <c r="H365" s="300"/>
      <c r="I365" s="300"/>
      <c r="J365" s="300"/>
      <c r="K365" s="300"/>
      <c r="L365" s="133">
        <v>11262</v>
      </c>
      <c r="M365" s="133">
        <v>0</v>
      </c>
      <c r="N365" s="133">
        <v>0</v>
      </c>
      <c r="O365" s="133">
        <v>11262</v>
      </c>
      <c r="P365" s="133">
        <f t="shared" ref="P365:P366" si="15">M365-N365</f>
        <v>0</v>
      </c>
    </row>
    <row r="366" spans="1:16" ht="9.9" customHeight="1" x14ac:dyDescent="0.3">
      <c r="A366" s="207" t="s">
        <v>955</v>
      </c>
      <c r="B366" s="291" t="s">
        <v>336</v>
      </c>
      <c r="C366" s="292"/>
      <c r="D366" s="292"/>
      <c r="E366" s="292"/>
      <c r="F366" s="292"/>
      <c r="G366" s="301" t="s">
        <v>956</v>
      </c>
      <c r="H366" s="302"/>
      <c r="I366" s="302"/>
      <c r="J366" s="302"/>
      <c r="K366" s="302"/>
      <c r="L366" s="134">
        <v>11262</v>
      </c>
      <c r="M366" s="134">
        <v>0</v>
      </c>
      <c r="N366" s="134">
        <v>0</v>
      </c>
      <c r="O366" s="134">
        <v>11262</v>
      </c>
      <c r="P366" s="134">
        <f t="shared" si="15"/>
        <v>0</v>
      </c>
    </row>
    <row r="367" spans="1:16" ht="9.9" customHeight="1" x14ac:dyDescent="0.3">
      <c r="A367" s="30" t="s">
        <v>336</v>
      </c>
      <c r="B367" s="291" t="s">
        <v>336</v>
      </c>
      <c r="C367" s="292"/>
      <c r="D367" s="292"/>
      <c r="E367" s="292"/>
      <c r="F367" s="292"/>
      <c r="G367" s="31" t="s">
        <v>336</v>
      </c>
      <c r="H367" s="32"/>
      <c r="I367" s="32"/>
      <c r="J367" s="32"/>
      <c r="K367" s="32"/>
      <c r="L367" s="135"/>
      <c r="M367" s="135"/>
      <c r="N367" s="135"/>
      <c r="O367" s="135"/>
      <c r="P367" s="135"/>
    </row>
    <row r="368" spans="1:16" ht="9.9" customHeight="1" x14ac:dyDescent="0.3">
      <c r="A368" s="206" t="s">
        <v>957</v>
      </c>
      <c r="B368" s="202" t="s">
        <v>336</v>
      </c>
      <c r="C368" s="299" t="s">
        <v>958</v>
      </c>
      <c r="D368" s="300"/>
      <c r="E368" s="300"/>
      <c r="F368" s="300"/>
      <c r="G368" s="300"/>
      <c r="H368" s="300"/>
      <c r="I368" s="300"/>
      <c r="J368" s="300"/>
      <c r="K368" s="300"/>
      <c r="L368" s="133">
        <v>59292.67</v>
      </c>
      <c r="M368" s="133">
        <v>1120</v>
      </c>
      <c r="N368" s="133">
        <v>0</v>
      </c>
      <c r="O368" s="133">
        <v>60412.67</v>
      </c>
      <c r="P368" s="133">
        <f t="shared" ref="P368:P393" si="16">M368-N368</f>
        <v>1120</v>
      </c>
    </row>
    <row r="369" spans="1:16" ht="9.9" customHeight="1" x14ac:dyDescent="0.3">
      <c r="A369" s="206" t="s">
        <v>959</v>
      </c>
      <c r="B369" s="291" t="s">
        <v>336</v>
      </c>
      <c r="C369" s="292"/>
      <c r="D369" s="299" t="s">
        <v>958</v>
      </c>
      <c r="E369" s="300"/>
      <c r="F369" s="300"/>
      <c r="G369" s="300"/>
      <c r="H369" s="300"/>
      <c r="I369" s="300"/>
      <c r="J369" s="300"/>
      <c r="K369" s="300"/>
      <c r="L369" s="133">
        <v>59292.67</v>
      </c>
      <c r="M369" s="133">
        <v>1120</v>
      </c>
      <c r="N369" s="133">
        <v>0</v>
      </c>
      <c r="O369" s="133">
        <v>60412.67</v>
      </c>
      <c r="P369" s="133">
        <f t="shared" si="16"/>
        <v>1120</v>
      </c>
    </row>
    <row r="370" spans="1:16" ht="9.9" customHeight="1" x14ac:dyDescent="0.3">
      <c r="A370" s="206" t="s">
        <v>960</v>
      </c>
      <c r="B370" s="291" t="s">
        <v>336</v>
      </c>
      <c r="C370" s="292"/>
      <c r="D370" s="292"/>
      <c r="E370" s="299" t="s">
        <v>958</v>
      </c>
      <c r="F370" s="300"/>
      <c r="G370" s="300"/>
      <c r="H370" s="300"/>
      <c r="I370" s="300"/>
      <c r="J370" s="300"/>
      <c r="K370" s="300"/>
      <c r="L370" s="133">
        <v>59292.67</v>
      </c>
      <c r="M370" s="133">
        <v>1120</v>
      </c>
      <c r="N370" s="133">
        <v>0</v>
      </c>
      <c r="O370" s="133">
        <v>60412.67</v>
      </c>
      <c r="P370" s="133">
        <f t="shared" si="16"/>
        <v>1120</v>
      </c>
    </row>
    <row r="371" spans="1:16" ht="9.9" customHeight="1" x14ac:dyDescent="0.3">
      <c r="A371" s="206" t="s">
        <v>961</v>
      </c>
      <c r="B371" s="291" t="s">
        <v>336</v>
      </c>
      <c r="C371" s="292"/>
      <c r="D371" s="292"/>
      <c r="E371" s="292"/>
      <c r="F371" s="299" t="s">
        <v>962</v>
      </c>
      <c r="G371" s="300"/>
      <c r="H371" s="300"/>
      <c r="I371" s="300"/>
      <c r="J371" s="300"/>
      <c r="K371" s="300"/>
      <c r="L371" s="133">
        <v>59292.67</v>
      </c>
      <c r="M371" s="133">
        <v>1120</v>
      </c>
      <c r="N371" s="133">
        <v>0</v>
      </c>
      <c r="O371" s="133">
        <v>60412.67</v>
      </c>
      <c r="P371" s="133">
        <f t="shared" si="16"/>
        <v>1120</v>
      </c>
    </row>
    <row r="372" spans="1:16" ht="9.9" customHeight="1" x14ac:dyDescent="0.3">
      <c r="A372" s="207" t="s">
        <v>963</v>
      </c>
      <c r="B372" s="291" t="s">
        <v>336</v>
      </c>
      <c r="C372" s="292"/>
      <c r="D372" s="292"/>
      <c r="E372" s="292"/>
      <c r="F372" s="292"/>
      <c r="G372" s="301" t="s">
        <v>962</v>
      </c>
      <c r="H372" s="302"/>
      <c r="I372" s="302"/>
      <c r="J372" s="302"/>
      <c r="K372" s="302"/>
      <c r="L372" s="134">
        <v>59292.67</v>
      </c>
      <c r="M372" s="134">
        <v>1120</v>
      </c>
      <c r="N372" s="134">
        <v>0</v>
      </c>
      <c r="O372" s="134">
        <v>60412.67</v>
      </c>
      <c r="P372" s="134">
        <f t="shared" si="16"/>
        <v>1120</v>
      </c>
    </row>
    <row r="373" spans="1:16" ht="9.9" customHeight="1" x14ac:dyDescent="0.3">
      <c r="A373" s="30" t="s">
        <v>336</v>
      </c>
      <c r="B373" s="291" t="s">
        <v>336</v>
      </c>
      <c r="C373" s="292"/>
      <c r="D373" s="292"/>
      <c r="E373" s="292"/>
      <c r="F373" s="292"/>
      <c r="G373" s="31" t="s">
        <v>336</v>
      </c>
      <c r="H373" s="32"/>
      <c r="I373" s="32"/>
      <c r="J373" s="32"/>
      <c r="K373" s="32"/>
      <c r="L373" s="135"/>
      <c r="M373" s="135"/>
      <c r="N373" s="135"/>
      <c r="O373" s="135"/>
      <c r="P373" s="135"/>
    </row>
    <row r="374" spans="1:16" ht="9.9" customHeight="1" x14ac:dyDescent="0.3">
      <c r="A374" s="206" t="s">
        <v>964</v>
      </c>
      <c r="B374" s="202" t="s">
        <v>336</v>
      </c>
      <c r="C374" s="299" t="s">
        <v>965</v>
      </c>
      <c r="D374" s="300"/>
      <c r="E374" s="300"/>
      <c r="F374" s="300"/>
      <c r="G374" s="300"/>
      <c r="H374" s="300"/>
      <c r="I374" s="300"/>
      <c r="J374" s="300"/>
      <c r="K374" s="300"/>
      <c r="L374" s="133">
        <v>800814.12</v>
      </c>
      <c r="M374" s="133">
        <v>168703.52</v>
      </c>
      <c r="N374" s="133">
        <v>0</v>
      </c>
      <c r="O374" s="133">
        <v>969517.64</v>
      </c>
      <c r="P374" s="133">
        <f t="shared" si="16"/>
        <v>168703.52</v>
      </c>
    </row>
    <row r="375" spans="1:16" ht="9.9" customHeight="1" x14ac:dyDescent="0.3">
      <c r="A375" s="206" t="s">
        <v>966</v>
      </c>
      <c r="B375" s="291" t="s">
        <v>336</v>
      </c>
      <c r="C375" s="292"/>
      <c r="D375" s="299" t="s">
        <v>965</v>
      </c>
      <c r="E375" s="300"/>
      <c r="F375" s="300"/>
      <c r="G375" s="300"/>
      <c r="H375" s="300"/>
      <c r="I375" s="300"/>
      <c r="J375" s="300"/>
      <c r="K375" s="300"/>
      <c r="L375" s="133">
        <v>800814.12</v>
      </c>
      <c r="M375" s="133">
        <v>168703.52</v>
      </c>
      <c r="N375" s="133">
        <v>0</v>
      </c>
      <c r="O375" s="133">
        <v>969517.64</v>
      </c>
      <c r="P375" s="133">
        <f t="shared" si="16"/>
        <v>168703.52</v>
      </c>
    </row>
    <row r="376" spans="1:16" ht="9.9" customHeight="1" x14ac:dyDescent="0.3">
      <c r="A376" s="206" t="s">
        <v>967</v>
      </c>
      <c r="B376" s="291" t="s">
        <v>336</v>
      </c>
      <c r="C376" s="292"/>
      <c r="D376" s="292"/>
      <c r="E376" s="299" t="s">
        <v>965</v>
      </c>
      <c r="F376" s="300"/>
      <c r="G376" s="300"/>
      <c r="H376" s="300"/>
      <c r="I376" s="300"/>
      <c r="J376" s="300"/>
      <c r="K376" s="300"/>
      <c r="L376" s="133">
        <v>800814.12</v>
      </c>
      <c r="M376" s="133">
        <v>168703.52</v>
      </c>
      <c r="N376" s="133">
        <v>0</v>
      </c>
      <c r="O376" s="133">
        <v>969517.64</v>
      </c>
      <c r="P376" s="133">
        <f t="shared" si="16"/>
        <v>168703.52</v>
      </c>
    </row>
    <row r="377" spans="1:16" ht="9.9" customHeight="1" x14ac:dyDescent="0.3">
      <c r="A377" s="206" t="s">
        <v>968</v>
      </c>
      <c r="B377" s="291" t="s">
        <v>336</v>
      </c>
      <c r="C377" s="292"/>
      <c r="D377" s="292"/>
      <c r="E377" s="292"/>
      <c r="F377" s="299" t="s">
        <v>965</v>
      </c>
      <c r="G377" s="300"/>
      <c r="H377" s="300"/>
      <c r="I377" s="300"/>
      <c r="J377" s="300"/>
      <c r="K377" s="300"/>
      <c r="L377" s="133">
        <v>800814.12</v>
      </c>
      <c r="M377" s="133">
        <v>168703.52</v>
      </c>
      <c r="N377" s="133">
        <v>0</v>
      </c>
      <c r="O377" s="133">
        <v>969517.64</v>
      </c>
      <c r="P377" s="133">
        <f t="shared" si="16"/>
        <v>168703.52</v>
      </c>
    </row>
    <row r="378" spans="1:16" ht="9.9" customHeight="1" x14ac:dyDescent="0.3">
      <c r="A378" s="207" t="s">
        <v>969</v>
      </c>
      <c r="B378" s="291" t="s">
        <v>336</v>
      </c>
      <c r="C378" s="292"/>
      <c r="D378" s="292"/>
      <c r="E378" s="292"/>
      <c r="F378" s="292"/>
      <c r="G378" s="301" t="s">
        <v>970</v>
      </c>
      <c r="H378" s="302"/>
      <c r="I378" s="302"/>
      <c r="J378" s="302"/>
      <c r="K378" s="302"/>
      <c r="L378" s="134">
        <v>795982.14</v>
      </c>
      <c r="M378" s="134">
        <v>168130.16</v>
      </c>
      <c r="N378" s="134">
        <v>0</v>
      </c>
      <c r="O378" s="134">
        <v>964112.3</v>
      </c>
      <c r="P378" s="134">
        <f t="shared" si="16"/>
        <v>168130.16</v>
      </c>
    </row>
    <row r="379" spans="1:16" ht="9.9" customHeight="1" x14ac:dyDescent="0.3">
      <c r="A379" s="207" t="s">
        <v>971</v>
      </c>
      <c r="B379" s="291" t="s">
        <v>336</v>
      </c>
      <c r="C379" s="292"/>
      <c r="D379" s="292"/>
      <c r="E379" s="292"/>
      <c r="F379" s="292"/>
      <c r="G379" s="301" t="s">
        <v>972</v>
      </c>
      <c r="H379" s="302"/>
      <c r="I379" s="302"/>
      <c r="J379" s="302"/>
      <c r="K379" s="302"/>
      <c r="L379" s="134">
        <v>4831.9799999999996</v>
      </c>
      <c r="M379" s="134">
        <v>573.36</v>
      </c>
      <c r="N379" s="134">
        <v>0</v>
      </c>
      <c r="O379" s="134">
        <v>5405.34</v>
      </c>
      <c r="P379" s="134">
        <f t="shared" si="16"/>
        <v>573.36</v>
      </c>
    </row>
    <row r="380" spans="1:16" ht="9.9" customHeight="1" x14ac:dyDescent="0.3">
      <c r="A380" s="30" t="s">
        <v>336</v>
      </c>
      <c r="B380" s="291" t="s">
        <v>336</v>
      </c>
      <c r="C380" s="292"/>
      <c r="D380" s="292"/>
      <c r="E380" s="292"/>
      <c r="F380" s="292"/>
      <c r="G380" s="31" t="s">
        <v>336</v>
      </c>
      <c r="H380" s="32"/>
      <c r="I380" s="32"/>
      <c r="J380" s="32"/>
      <c r="K380" s="32"/>
      <c r="L380" s="135"/>
      <c r="M380" s="135"/>
      <c r="N380" s="135"/>
      <c r="O380" s="135"/>
      <c r="P380" s="135"/>
    </row>
    <row r="381" spans="1:16" ht="9.9" customHeight="1" x14ac:dyDescent="0.3">
      <c r="A381" s="206" t="s">
        <v>973</v>
      </c>
      <c r="B381" s="202" t="s">
        <v>336</v>
      </c>
      <c r="C381" s="299" t="s">
        <v>974</v>
      </c>
      <c r="D381" s="300"/>
      <c r="E381" s="300"/>
      <c r="F381" s="300"/>
      <c r="G381" s="300"/>
      <c r="H381" s="300"/>
      <c r="I381" s="300"/>
      <c r="J381" s="300"/>
      <c r="K381" s="300"/>
      <c r="L381" s="133">
        <v>75631.7</v>
      </c>
      <c r="M381" s="133">
        <v>503.22</v>
      </c>
      <c r="N381" s="133">
        <v>0</v>
      </c>
      <c r="O381" s="133">
        <v>76134.92</v>
      </c>
      <c r="P381" s="133">
        <f t="shared" si="16"/>
        <v>503.22</v>
      </c>
    </row>
    <row r="382" spans="1:16" ht="9.9" customHeight="1" x14ac:dyDescent="0.3">
      <c r="A382" s="206" t="s">
        <v>975</v>
      </c>
      <c r="B382" s="291" t="s">
        <v>336</v>
      </c>
      <c r="C382" s="292"/>
      <c r="D382" s="299" t="s">
        <v>974</v>
      </c>
      <c r="E382" s="300"/>
      <c r="F382" s="300"/>
      <c r="G382" s="300"/>
      <c r="H382" s="300"/>
      <c r="I382" s="300"/>
      <c r="J382" s="300"/>
      <c r="K382" s="300"/>
      <c r="L382" s="133">
        <v>75631.7</v>
      </c>
      <c r="M382" s="133">
        <v>503.22</v>
      </c>
      <c r="N382" s="133">
        <v>0</v>
      </c>
      <c r="O382" s="133">
        <v>76134.92</v>
      </c>
      <c r="P382" s="133">
        <f t="shared" si="16"/>
        <v>503.22</v>
      </c>
    </row>
    <row r="383" spans="1:16" ht="9.9" customHeight="1" x14ac:dyDescent="0.3">
      <c r="A383" s="206" t="s">
        <v>976</v>
      </c>
      <c r="B383" s="291" t="s">
        <v>336</v>
      </c>
      <c r="C383" s="292"/>
      <c r="D383" s="292"/>
      <c r="E383" s="299" t="s">
        <v>974</v>
      </c>
      <c r="F383" s="300"/>
      <c r="G383" s="300"/>
      <c r="H383" s="300"/>
      <c r="I383" s="300"/>
      <c r="J383" s="300"/>
      <c r="K383" s="300"/>
      <c r="L383" s="133">
        <v>75631.7</v>
      </c>
      <c r="M383" s="133">
        <v>503.22</v>
      </c>
      <c r="N383" s="133">
        <v>0</v>
      </c>
      <c r="O383" s="133">
        <v>76134.92</v>
      </c>
      <c r="P383" s="133">
        <f t="shared" si="16"/>
        <v>503.22</v>
      </c>
    </row>
    <row r="384" spans="1:16" ht="9.9" customHeight="1" x14ac:dyDescent="0.3">
      <c r="A384" s="206" t="s">
        <v>977</v>
      </c>
      <c r="B384" s="291" t="s">
        <v>336</v>
      </c>
      <c r="C384" s="292"/>
      <c r="D384" s="292"/>
      <c r="E384" s="292"/>
      <c r="F384" s="299" t="s">
        <v>974</v>
      </c>
      <c r="G384" s="300"/>
      <c r="H384" s="300"/>
      <c r="I384" s="300"/>
      <c r="J384" s="300"/>
      <c r="K384" s="300"/>
      <c r="L384" s="133">
        <v>75631.7</v>
      </c>
      <c r="M384" s="133">
        <v>503.22</v>
      </c>
      <c r="N384" s="133">
        <v>0</v>
      </c>
      <c r="O384" s="133">
        <v>76134.92</v>
      </c>
      <c r="P384" s="133">
        <f t="shared" si="16"/>
        <v>503.22</v>
      </c>
    </row>
    <row r="385" spans="1:16" ht="9.9" customHeight="1" x14ac:dyDescent="0.3">
      <c r="A385" s="207" t="s">
        <v>978</v>
      </c>
      <c r="B385" s="291" t="s">
        <v>336</v>
      </c>
      <c r="C385" s="292"/>
      <c r="D385" s="292"/>
      <c r="E385" s="292"/>
      <c r="F385" s="292"/>
      <c r="G385" s="301" t="s">
        <v>658</v>
      </c>
      <c r="H385" s="302"/>
      <c r="I385" s="302"/>
      <c r="J385" s="302"/>
      <c r="K385" s="302"/>
      <c r="L385" s="134">
        <v>75631.7</v>
      </c>
      <c r="M385" s="134">
        <v>503.22</v>
      </c>
      <c r="N385" s="134">
        <v>0</v>
      </c>
      <c r="O385" s="134">
        <v>76134.92</v>
      </c>
      <c r="P385" s="134">
        <f t="shared" si="16"/>
        <v>503.22</v>
      </c>
    </row>
    <row r="386" spans="1:16" ht="9.9" customHeight="1" x14ac:dyDescent="0.3">
      <c r="A386" s="30" t="s">
        <v>336</v>
      </c>
      <c r="B386" s="291" t="s">
        <v>336</v>
      </c>
      <c r="C386" s="292"/>
      <c r="D386" s="292"/>
      <c r="E386" s="292"/>
      <c r="F386" s="292"/>
      <c r="G386" s="31" t="s">
        <v>336</v>
      </c>
      <c r="H386" s="32"/>
      <c r="I386" s="32"/>
      <c r="J386" s="32"/>
      <c r="K386" s="32"/>
      <c r="L386" s="135"/>
      <c r="M386" s="135"/>
      <c r="N386" s="135"/>
      <c r="O386" s="135"/>
      <c r="P386" s="135"/>
    </row>
    <row r="387" spans="1:16" ht="9.9" customHeight="1" x14ac:dyDescent="0.3">
      <c r="A387" s="206" t="s">
        <v>979</v>
      </c>
      <c r="B387" s="202" t="s">
        <v>336</v>
      </c>
      <c r="C387" s="299" t="s">
        <v>980</v>
      </c>
      <c r="D387" s="300"/>
      <c r="E387" s="300"/>
      <c r="F387" s="300"/>
      <c r="G387" s="300"/>
      <c r="H387" s="300"/>
      <c r="I387" s="300"/>
      <c r="J387" s="300"/>
      <c r="K387" s="300"/>
      <c r="L387" s="133">
        <v>548707.26</v>
      </c>
      <c r="M387" s="133">
        <v>24297</v>
      </c>
      <c r="N387" s="133">
        <v>0</v>
      </c>
      <c r="O387" s="133">
        <v>573004.26</v>
      </c>
      <c r="P387" s="133">
        <f t="shared" si="16"/>
        <v>24297</v>
      </c>
    </row>
    <row r="388" spans="1:16" ht="9.9" customHeight="1" x14ac:dyDescent="0.3">
      <c r="A388" s="206" t="s">
        <v>981</v>
      </c>
      <c r="B388" s="291" t="s">
        <v>336</v>
      </c>
      <c r="C388" s="292"/>
      <c r="D388" s="299" t="s">
        <v>980</v>
      </c>
      <c r="E388" s="300"/>
      <c r="F388" s="300"/>
      <c r="G388" s="300"/>
      <c r="H388" s="300"/>
      <c r="I388" s="300"/>
      <c r="J388" s="300"/>
      <c r="K388" s="300"/>
      <c r="L388" s="133">
        <v>548707.26</v>
      </c>
      <c r="M388" s="133">
        <v>24297</v>
      </c>
      <c r="N388" s="133">
        <v>0</v>
      </c>
      <c r="O388" s="133">
        <v>573004.26</v>
      </c>
      <c r="P388" s="133">
        <f t="shared" si="16"/>
        <v>24297</v>
      </c>
    </row>
    <row r="389" spans="1:16" ht="9.9" customHeight="1" x14ac:dyDescent="0.3">
      <c r="A389" s="206" t="s">
        <v>982</v>
      </c>
      <c r="B389" s="291" t="s">
        <v>336</v>
      </c>
      <c r="C389" s="292"/>
      <c r="D389" s="292"/>
      <c r="E389" s="299" t="s">
        <v>980</v>
      </c>
      <c r="F389" s="300"/>
      <c r="G389" s="300"/>
      <c r="H389" s="300"/>
      <c r="I389" s="300"/>
      <c r="J389" s="300"/>
      <c r="K389" s="300"/>
      <c r="L389" s="133">
        <v>548707.26</v>
      </c>
      <c r="M389" s="133">
        <v>24297</v>
      </c>
      <c r="N389" s="133">
        <v>0</v>
      </c>
      <c r="O389" s="133">
        <v>573004.26</v>
      </c>
      <c r="P389" s="133">
        <f t="shared" si="16"/>
        <v>24297</v>
      </c>
    </row>
    <row r="390" spans="1:16" ht="9.9" customHeight="1" x14ac:dyDescent="0.3">
      <c r="A390" s="206" t="s">
        <v>983</v>
      </c>
      <c r="B390" s="291" t="s">
        <v>336</v>
      </c>
      <c r="C390" s="292"/>
      <c r="D390" s="292"/>
      <c r="E390" s="292"/>
      <c r="F390" s="299" t="s">
        <v>980</v>
      </c>
      <c r="G390" s="300"/>
      <c r="H390" s="300"/>
      <c r="I390" s="300"/>
      <c r="J390" s="300"/>
      <c r="K390" s="300"/>
      <c r="L390" s="133">
        <v>548707.26</v>
      </c>
      <c r="M390" s="133">
        <v>24297</v>
      </c>
      <c r="N390" s="133">
        <v>0</v>
      </c>
      <c r="O390" s="133">
        <v>573004.26</v>
      </c>
      <c r="P390" s="133">
        <f t="shared" si="16"/>
        <v>24297</v>
      </c>
    </row>
    <row r="391" spans="1:16" ht="9.9" customHeight="1" x14ac:dyDescent="0.3">
      <c r="A391" s="207" t="s">
        <v>984</v>
      </c>
      <c r="B391" s="291" t="s">
        <v>336</v>
      </c>
      <c r="C391" s="292"/>
      <c r="D391" s="292"/>
      <c r="E391" s="292"/>
      <c r="F391" s="292"/>
      <c r="G391" s="301" t="s">
        <v>985</v>
      </c>
      <c r="H391" s="302"/>
      <c r="I391" s="302"/>
      <c r="J391" s="302"/>
      <c r="K391" s="302"/>
      <c r="L391" s="134">
        <v>144318.98000000001</v>
      </c>
      <c r="M391" s="134">
        <v>24297</v>
      </c>
      <c r="N391" s="134">
        <v>0</v>
      </c>
      <c r="O391" s="134">
        <v>168615.98</v>
      </c>
      <c r="P391" s="134">
        <f t="shared" si="16"/>
        <v>24297</v>
      </c>
    </row>
    <row r="392" spans="1:16" ht="9.9" customHeight="1" x14ac:dyDescent="0.3">
      <c r="A392" s="207" t="s">
        <v>986</v>
      </c>
      <c r="B392" s="291" t="s">
        <v>336</v>
      </c>
      <c r="C392" s="292"/>
      <c r="D392" s="292"/>
      <c r="E392" s="292"/>
      <c r="F392" s="292"/>
      <c r="G392" s="301" t="s">
        <v>987</v>
      </c>
      <c r="H392" s="302"/>
      <c r="I392" s="302"/>
      <c r="J392" s="302"/>
      <c r="K392" s="302"/>
      <c r="L392" s="134">
        <v>397484.65</v>
      </c>
      <c r="M392" s="134">
        <v>0</v>
      </c>
      <c r="N392" s="134">
        <v>0</v>
      </c>
      <c r="O392" s="134">
        <v>397484.65</v>
      </c>
      <c r="P392" s="134">
        <f t="shared" si="16"/>
        <v>0</v>
      </c>
    </row>
    <row r="393" spans="1:16" ht="9.9" customHeight="1" x14ac:dyDescent="0.3">
      <c r="A393" s="207" t="s">
        <v>988</v>
      </c>
      <c r="B393" s="291" t="s">
        <v>336</v>
      </c>
      <c r="C393" s="292"/>
      <c r="D393" s="292"/>
      <c r="E393" s="292"/>
      <c r="F393" s="292"/>
      <c r="G393" s="301" t="s">
        <v>989</v>
      </c>
      <c r="H393" s="302"/>
      <c r="I393" s="302"/>
      <c r="J393" s="302"/>
      <c r="K393" s="302"/>
      <c r="L393" s="134">
        <v>6903.63</v>
      </c>
      <c r="M393" s="134">
        <v>0</v>
      </c>
      <c r="N393" s="134">
        <v>0</v>
      </c>
      <c r="O393" s="134">
        <v>6903.63</v>
      </c>
      <c r="P393" s="134">
        <f t="shared" si="16"/>
        <v>0</v>
      </c>
    </row>
    <row r="394" spans="1:16" ht="9.9" customHeight="1" x14ac:dyDescent="0.3">
      <c r="A394" s="206" t="s">
        <v>336</v>
      </c>
      <c r="B394" s="291" t="s">
        <v>336</v>
      </c>
      <c r="C394" s="292"/>
      <c r="D394" s="292"/>
      <c r="E394" s="33" t="s">
        <v>336</v>
      </c>
      <c r="F394" s="34"/>
      <c r="G394" s="34"/>
      <c r="H394" s="34"/>
      <c r="I394" s="34"/>
      <c r="J394" s="34"/>
      <c r="K394" s="34"/>
      <c r="L394" s="137"/>
      <c r="M394" s="137"/>
      <c r="N394" s="137"/>
      <c r="O394" s="137"/>
      <c r="P394" s="137"/>
    </row>
    <row r="395" spans="1:16" ht="9.9" customHeight="1" x14ac:dyDescent="0.3">
      <c r="A395" s="206" t="s">
        <v>990</v>
      </c>
      <c r="B395" s="299" t="s">
        <v>991</v>
      </c>
      <c r="C395" s="300"/>
      <c r="D395" s="300"/>
      <c r="E395" s="300"/>
      <c r="F395" s="300"/>
      <c r="G395" s="300"/>
      <c r="H395" s="300"/>
      <c r="I395" s="300"/>
      <c r="J395" s="300"/>
      <c r="K395" s="300"/>
      <c r="L395" s="133">
        <v>6279732.1799999997</v>
      </c>
      <c r="M395" s="133">
        <v>0</v>
      </c>
      <c r="N395" s="133">
        <v>877079.65</v>
      </c>
      <c r="O395" s="133">
        <v>7156811.8300000001</v>
      </c>
      <c r="P395" s="133">
        <f>N395-M395</f>
        <v>877079.65</v>
      </c>
    </row>
    <row r="396" spans="1:16" ht="9.9" customHeight="1" x14ac:dyDescent="0.3">
      <c r="A396" s="206" t="s">
        <v>992</v>
      </c>
      <c r="B396" s="202" t="s">
        <v>336</v>
      </c>
      <c r="C396" s="299" t="s">
        <v>991</v>
      </c>
      <c r="D396" s="300"/>
      <c r="E396" s="300"/>
      <c r="F396" s="300"/>
      <c r="G396" s="300"/>
      <c r="H396" s="300"/>
      <c r="I396" s="300"/>
      <c r="J396" s="300"/>
      <c r="K396" s="300"/>
      <c r="L396" s="133">
        <v>6279732.1799999997</v>
      </c>
      <c r="M396" s="133">
        <v>0</v>
      </c>
      <c r="N396" s="133">
        <v>877079.65</v>
      </c>
      <c r="O396" s="133">
        <v>7156811.8300000001</v>
      </c>
      <c r="P396" s="133">
        <f t="shared" ref="P396:P401" si="17">N396-M396</f>
        <v>877079.65</v>
      </c>
    </row>
    <row r="397" spans="1:16" ht="9.9" customHeight="1" x14ac:dyDescent="0.3">
      <c r="A397" s="206" t="s">
        <v>993</v>
      </c>
      <c r="B397" s="291" t="s">
        <v>336</v>
      </c>
      <c r="C397" s="292"/>
      <c r="D397" s="299" t="s">
        <v>991</v>
      </c>
      <c r="E397" s="300"/>
      <c r="F397" s="300"/>
      <c r="G397" s="300"/>
      <c r="H397" s="300"/>
      <c r="I397" s="300"/>
      <c r="J397" s="300"/>
      <c r="K397" s="300"/>
      <c r="L397" s="133">
        <v>6279732.1799999997</v>
      </c>
      <c r="M397" s="133">
        <v>0</v>
      </c>
      <c r="N397" s="133">
        <v>877079.65</v>
      </c>
      <c r="O397" s="133">
        <v>7156811.8300000001</v>
      </c>
      <c r="P397" s="133">
        <f t="shared" si="17"/>
        <v>877079.65</v>
      </c>
    </row>
    <row r="398" spans="1:16" ht="9.9" customHeight="1" x14ac:dyDescent="0.3">
      <c r="A398" s="206" t="s">
        <v>994</v>
      </c>
      <c r="B398" s="291" t="s">
        <v>336</v>
      </c>
      <c r="C398" s="292"/>
      <c r="D398" s="292"/>
      <c r="E398" s="299" t="s">
        <v>995</v>
      </c>
      <c r="F398" s="300"/>
      <c r="G398" s="300"/>
      <c r="H398" s="300"/>
      <c r="I398" s="300"/>
      <c r="J398" s="300"/>
      <c r="K398" s="300"/>
      <c r="L398" s="133">
        <v>4791538.45</v>
      </c>
      <c r="M398" s="133">
        <v>0</v>
      </c>
      <c r="N398" s="133">
        <v>804677.93</v>
      </c>
      <c r="O398" s="133">
        <v>5596216.3799999999</v>
      </c>
      <c r="P398" s="133">
        <f t="shared" si="17"/>
        <v>804677.93</v>
      </c>
    </row>
    <row r="399" spans="1:16" ht="9.9" customHeight="1" x14ac:dyDescent="0.3">
      <c r="A399" s="206" t="s">
        <v>996</v>
      </c>
      <c r="B399" s="291" t="s">
        <v>336</v>
      </c>
      <c r="C399" s="292"/>
      <c r="D399" s="292"/>
      <c r="E399" s="292"/>
      <c r="F399" s="299" t="s">
        <v>995</v>
      </c>
      <c r="G399" s="300"/>
      <c r="H399" s="300"/>
      <c r="I399" s="300"/>
      <c r="J399" s="300"/>
      <c r="K399" s="300"/>
      <c r="L399" s="133">
        <v>4791538.45</v>
      </c>
      <c r="M399" s="133">
        <v>0</v>
      </c>
      <c r="N399" s="133">
        <v>804677.93</v>
      </c>
      <c r="O399" s="133">
        <v>5596216.3799999999</v>
      </c>
      <c r="P399" s="133">
        <f t="shared" si="17"/>
        <v>804677.93</v>
      </c>
    </row>
    <row r="400" spans="1:16" ht="9.9" customHeight="1" x14ac:dyDescent="0.3">
      <c r="A400" s="207" t="s">
        <v>997</v>
      </c>
      <c r="B400" s="291" t="s">
        <v>336</v>
      </c>
      <c r="C400" s="292"/>
      <c r="D400" s="292"/>
      <c r="E400" s="292"/>
      <c r="F400" s="292"/>
      <c r="G400" s="301" t="s">
        <v>631</v>
      </c>
      <c r="H400" s="302"/>
      <c r="I400" s="302"/>
      <c r="J400" s="302"/>
      <c r="K400" s="302"/>
      <c r="L400" s="134">
        <v>4791686.78</v>
      </c>
      <c r="M400" s="134">
        <v>0</v>
      </c>
      <c r="N400" s="134">
        <v>804677.93</v>
      </c>
      <c r="O400" s="134">
        <v>5596364.71</v>
      </c>
      <c r="P400" s="134">
        <f t="shared" si="17"/>
        <v>804677.93</v>
      </c>
    </row>
    <row r="401" spans="1:16" ht="9.9" customHeight="1" x14ac:dyDescent="0.3">
      <c r="A401" s="207" t="s">
        <v>998</v>
      </c>
      <c r="B401" s="291" t="s">
        <v>336</v>
      </c>
      <c r="C401" s="292"/>
      <c r="D401" s="292"/>
      <c r="E401" s="292"/>
      <c r="F401" s="292"/>
      <c r="G401" s="301" t="s">
        <v>999</v>
      </c>
      <c r="H401" s="302"/>
      <c r="I401" s="302"/>
      <c r="J401" s="302"/>
      <c r="K401" s="302"/>
      <c r="L401" s="134">
        <v>-148.33000000000001</v>
      </c>
      <c r="M401" s="134">
        <v>0</v>
      </c>
      <c r="N401" s="134">
        <v>0</v>
      </c>
      <c r="O401" s="134">
        <v>-148.33000000000001</v>
      </c>
      <c r="P401" s="134">
        <f t="shared" si="17"/>
        <v>0</v>
      </c>
    </row>
    <row r="402" spans="1:16" ht="9.9" customHeight="1" x14ac:dyDescent="0.3">
      <c r="A402" s="30" t="s">
        <v>336</v>
      </c>
      <c r="B402" s="291" t="s">
        <v>336</v>
      </c>
      <c r="C402" s="292"/>
      <c r="D402" s="292"/>
      <c r="E402" s="292"/>
      <c r="F402" s="292"/>
      <c r="G402" s="31" t="s">
        <v>336</v>
      </c>
      <c r="H402" s="32"/>
      <c r="I402" s="32"/>
      <c r="J402" s="32"/>
      <c r="K402" s="32"/>
      <c r="L402" s="135"/>
      <c r="M402" s="135"/>
      <c r="N402" s="135"/>
      <c r="O402" s="135"/>
      <c r="P402" s="135"/>
    </row>
    <row r="403" spans="1:16" ht="9.9" customHeight="1" x14ac:dyDescent="0.3">
      <c r="A403" s="206" t="s">
        <v>1000</v>
      </c>
      <c r="B403" s="291" t="s">
        <v>336</v>
      </c>
      <c r="C403" s="292"/>
      <c r="D403" s="292"/>
      <c r="E403" s="299" t="s">
        <v>1001</v>
      </c>
      <c r="F403" s="300"/>
      <c r="G403" s="300"/>
      <c r="H403" s="300"/>
      <c r="I403" s="300"/>
      <c r="J403" s="300"/>
      <c r="K403" s="300"/>
      <c r="L403" s="133">
        <v>1208261.44</v>
      </c>
      <c r="M403" s="133">
        <v>0</v>
      </c>
      <c r="N403" s="133">
        <v>24884.14</v>
      </c>
      <c r="O403" s="133">
        <v>1233145.58</v>
      </c>
      <c r="P403" s="133">
        <f t="shared" ref="P403:P407" si="18">N403-M403</f>
        <v>24884.14</v>
      </c>
    </row>
    <row r="404" spans="1:16" ht="10.35" customHeight="1" x14ac:dyDescent="0.3">
      <c r="A404" s="206" t="s">
        <v>1002</v>
      </c>
      <c r="B404" s="303" t="s">
        <v>336</v>
      </c>
      <c r="C404" s="304"/>
      <c r="D404" s="304"/>
      <c r="E404" s="304"/>
      <c r="F404" s="313" t="s">
        <v>1003</v>
      </c>
      <c r="G404" s="314"/>
      <c r="H404" s="314"/>
      <c r="I404" s="314"/>
      <c r="J404" s="314"/>
      <c r="K404" s="314"/>
      <c r="L404" s="138">
        <v>110495.38</v>
      </c>
      <c r="M404" s="138">
        <v>0</v>
      </c>
      <c r="N404" s="138">
        <v>0</v>
      </c>
      <c r="O404" s="138">
        <v>110495.38</v>
      </c>
      <c r="P404" s="138">
        <f t="shared" si="18"/>
        <v>0</v>
      </c>
    </row>
    <row r="405" spans="1:16" ht="9.9" customHeight="1" x14ac:dyDescent="0.3">
      <c r="A405" s="207" t="s">
        <v>1004</v>
      </c>
      <c r="B405" s="307" t="s">
        <v>336</v>
      </c>
      <c r="C405" s="308"/>
      <c r="D405" s="308"/>
      <c r="E405" s="308"/>
      <c r="F405" s="308"/>
      <c r="G405" s="309" t="s">
        <v>1005</v>
      </c>
      <c r="H405" s="310"/>
      <c r="I405" s="310"/>
      <c r="J405" s="310"/>
      <c r="K405" s="310"/>
      <c r="L405" s="282">
        <v>64380</v>
      </c>
      <c r="M405" s="282">
        <v>0</v>
      </c>
      <c r="N405" s="282">
        <v>0</v>
      </c>
      <c r="O405" s="282">
        <v>64380</v>
      </c>
      <c r="P405" s="282">
        <f t="shared" si="18"/>
        <v>0</v>
      </c>
    </row>
    <row r="406" spans="1:16" ht="9.9" customHeight="1" x14ac:dyDescent="0.3">
      <c r="A406" s="207" t="s">
        <v>1006</v>
      </c>
      <c r="B406" s="291" t="s">
        <v>336</v>
      </c>
      <c r="C406" s="292"/>
      <c r="D406" s="292"/>
      <c r="E406" s="292"/>
      <c r="F406" s="292"/>
      <c r="G406" s="301" t="s">
        <v>1007</v>
      </c>
      <c r="H406" s="302"/>
      <c r="I406" s="302"/>
      <c r="J406" s="302"/>
      <c r="K406" s="302"/>
      <c r="L406" s="134">
        <v>34115.379999999997</v>
      </c>
      <c r="M406" s="134">
        <v>0</v>
      </c>
      <c r="N406" s="134">
        <v>0</v>
      </c>
      <c r="O406" s="134">
        <v>34115.379999999997</v>
      </c>
      <c r="P406" s="134">
        <f t="shared" si="18"/>
        <v>0</v>
      </c>
    </row>
    <row r="407" spans="1:16" ht="9.9" customHeight="1" x14ac:dyDescent="0.3">
      <c r="A407" s="207" t="s">
        <v>1008</v>
      </c>
      <c r="B407" s="291" t="s">
        <v>336</v>
      </c>
      <c r="C407" s="292"/>
      <c r="D407" s="292"/>
      <c r="E407" s="292"/>
      <c r="F407" s="292"/>
      <c r="G407" s="301" t="s">
        <v>1009</v>
      </c>
      <c r="H407" s="302"/>
      <c r="I407" s="302"/>
      <c r="J407" s="302"/>
      <c r="K407" s="302"/>
      <c r="L407" s="134">
        <v>12000</v>
      </c>
      <c r="M407" s="134">
        <v>0</v>
      </c>
      <c r="N407" s="134">
        <v>0</v>
      </c>
      <c r="O407" s="134">
        <v>12000</v>
      </c>
      <c r="P407" s="134">
        <f t="shared" si="18"/>
        <v>0</v>
      </c>
    </row>
    <row r="408" spans="1:16" ht="9.9" customHeight="1" x14ac:dyDescent="0.3">
      <c r="A408" s="30" t="s">
        <v>336</v>
      </c>
      <c r="B408" s="291" t="s">
        <v>336</v>
      </c>
      <c r="C408" s="292"/>
      <c r="D408" s="292"/>
      <c r="E408" s="292"/>
      <c r="F408" s="292"/>
      <c r="G408" s="31" t="s">
        <v>336</v>
      </c>
      <c r="H408" s="32"/>
      <c r="I408" s="32"/>
      <c r="J408" s="32"/>
      <c r="K408" s="32"/>
      <c r="L408" s="135"/>
      <c r="M408" s="135"/>
      <c r="N408" s="135"/>
      <c r="O408" s="135"/>
      <c r="P408" s="135"/>
    </row>
    <row r="409" spans="1:16" ht="9.9" customHeight="1" x14ac:dyDescent="0.3">
      <c r="A409" s="206" t="s">
        <v>1010</v>
      </c>
      <c r="B409" s="291" t="s">
        <v>336</v>
      </c>
      <c r="C409" s="292"/>
      <c r="D409" s="292"/>
      <c r="E409" s="292"/>
      <c r="F409" s="299" t="s">
        <v>1011</v>
      </c>
      <c r="G409" s="300"/>
      <c r="H409" s="300"/>
      <c r="I409" s="300"/>
      <c r="J409" s="300"/>
      <c r="K409" s="300"/>
      <c r="L409" s="133">
        <v>548560</v>
      </c>
      <c r="M409" s="133">
        <v>0</v>
      </c>
      <c r="N409" s="133">
        <v>0</v>
      </c>
      <c r="O409" s="133">
        <v>548560</v>
      </c>
      <c r="P409" s="133">
        <f t="shared" ref="P409:P410" si="19">N409-M409</f>
        <v>0</v>
      </c>
    </row>
    <row r="410" spans="1:16" ht="9.9" customHeight="1" x14ac:dyDescent="0.3">
      <c r="A410" s="207" t="s">
        <v>1012</v>
      </c>
      <c r="B410" s="291" t="s">
        <v>336</v>
      </c>
      <c r="C410" s="292"/>
      <c r="D410" s="292"/>
      <c r="E410" s="292"/>
      <c r="F410" s="292"/>
      <c r="G410" s="301" t="s">
        <v>1013</v>
      </c>
      <c r="H410" s="302"/>
      <c r="I410" s="302"/>
      <c r="J410" s="302"/>
      <c r="K410" s="302"/>
      <c r="L410" s="134">
        <v>548560</v>
      </c>
      <c r="M410" s="134">
        <v>0</v>
      </c>
      <c r="N410" s="134">
        <v>0</v>
      </c>
      <c r="O410" s="134">
        <v>548560</v>
      </c>
      <c r="P410" s="134">
        <f t="shared" si="19"/>
        <v>0</v>
      </c>
    </row>
    <row r="411" spans="1:16" ht="9.9" customHeight="1" x14ac:dyDescent="0.3">
      <c r="A411" s="30" t="s">
        <v>336</v>
      </c>
      <c r="B411" s="291" t="s">
        <v>336</v>
      </c>
      <c r="C411" s="292"/>
      <c r="D411" s="292"/>
      <c r="E411" s="292"/>
      <c r="F411" s="292"/>
      <c r="G411" s="31" t="s">
        <v>336</v>
      </c>
      <c r="H411" s="32"/>
      <c r="I411" s="32"/>
      <c r="J411" s="32"/>
      <c r="K411" s="32"/>
      <c r="L411" s="135"/>
      <c r="M411" s="135"/>
      <c r="N411" s="135"/>
      <c r="O411" s="135"/>
      <c r="P411" s="135"/>
    </row>
    <row r="412" spans="1:16" ht="9.9" customHeight="1" x14ac:dyDescent="0.3">
      <c r="A412" s="206" t="s">
        <v>1014</v>
      </c>
      <c r="B412" s="291" t="s">
        <v>336</v>
      </c>
      <c r="C412" s="292"/>
      <c r="D412" s="292"/>
      <c r="E412" s="292"/>
      <c r="F412" s="299" t="s">
        <v>1015</v>
      </c>
      <c r="G412" s="300"/>
      <c r="H412" s="300"/>
      <c r="I412" s="300"/>
      <c r="J412" s="300"/>
      <c r="K412" s="300"/>
      <c r="L412" s="133">
        <v>549206.06000000006</v>
      </c>
      <c r="M412" s="133">
        <v>0</v>
      </c>
      <c r="N412" s="133">
        <v>24884.14</v>
      </c>
      <c r="O412" s="133">
        <v>574090.19999999995</v>
      </c>
      <c r="P412" s="133">
        <f t="shared" ref="P412:P413" si="20">N412-M412</f>
        <v>24884.14</v>
      </c>
    </row>
    <row r="413" spans="1:16" ht="9.9" customHeight="1" x14ac:dyDescent="0.3">
      <c r="A413" s="207" t="s">
        <v>1016</v>
      </c>
      <c r="B413" s="291" t="s">
        <v>336</v>
      </c>
      <c r="C413" s="292"/>
      <c r="D413" s="292"/>
      <c r="E413" s="292"/>
      <c r="F413" s="292"/>
      <c r="G413" s="301" t="s">
        <v>1017</v>
      </c>
      <c r="H413" s="302"/>
      <c r="I413" s="302"/>
      <c r="J413" s="302"/>
      <c r="K413" s="302"/>
      <c r="L413" s="134">
        <v>549206.06000000006</v>
      </c>
      <c r="M413" s="134">
        <v>0</v>
      </c>
      <c r="N413" s="134">
        <v>24884.14</v>
      </c>
      <c r="O413" s="134">
        <v>574090.19999999995</v>
      </c>
      <c r="P413" s="134">
        <f t="shared" si="20"/>
        <v>24884.14</v>
      </c>
    </row>
    <row r="414" spans="1:16" ht="9.9" customHeight="1" x14ac:dyDescent="0.3">
      <c r="A414" s="30" t="s">
        <v>336</v>
      </c>
      <c r="B414" s="291" t="s">
        <v>336</v>
      </c>
      <c r="C414" s="292"/>
      <c r="D414" s="292"/>
      <c r="E414" s="292"/>
      <c r="F414" s="292"/>
      <c r="G414" s="31" t="s">
        <v>336</v>
      </c>
      <c r="H414" s="32"/>
      <c r="I414" s="32"/>
      <c r="J414" s="32"/>
      <c r="K414" s="32"/>
      <c r="L414" s="135"/>
      <c r="M414" s="135"/>
      <c r="N414" s="135"/>
      <c r="O414" s="135"/>
      <c r="P414" s="135"/>
    </row>
    <row r="415" spans="1:16" ht="9.9" customHeight="1" x14ac:dyDescent="0.3">
      <c r="A415" s="206" t="s">
        <v>1018</v>
      </c>
      <c r="B415" s="291" t="s">
        <v>336</v>
      </c>
      <c r="C415" s="292"/>
      <c r="D415" s="292"/>
      <c r="E415" s="299" t="s">
        <v>1019</v>
      </c>
      <c r="F415" s="300"/>
      <c r="G415" s="300"/>
      <c r="H415" s="300"/>
      <c r="I415" s="300"/>
      <c r="J415" s="300"/>
      <c r="K415" s="300"/>
      <c r="L415" s="133">
        <v>134404.62</v>
      </c>
      <c r="M415" s="133">
        <v>0</v>
      </c>
      <c r="N415" s="133">
        <v>23086.34</v>
      </c>
      <c r="O415" s="133">
        <v>157490.96</v>
      </c>
      <c r="P415" s="133">
        <f t="shared" ref="P415:P418" si="21">N415-M415</f>
        <v>23086.34</v>
      </c>
    </row>
    <row r="416" spans="1:16" ht="9.9" customHeight="1" x14ac:dyDescent="0.3">
      <c r="A416" s="206" t="s">
        <v>1020</v>
      </c>
      <c r="B416" s="291" t="s">
        <v>336</v>
      </c>
      <c r="C416" s="292"/>
      <c r="D416" s="292"/>
      <c r="E416" s="292"/>
      <c r="F416" s="299" t="s">
        <v>1019</v>
      </c>
      <c r="G416" s="300"/>
      <c r="H416" s="300"/>
      <c r="I416" s="300"/>
      <c r="J416" s="300"/>
      <c r="K416" s="300"/>
      <c r="L416" s="133">
        <v>134404.62</v>
      </c>
      <c r="M416" s="133">
        <v>0</v>
      </c>
      <c r="N416" s="133">
        <v>23086.34</v>
      </c>
      <c r="O416" s="133">
        <v>157490.96</v>
      </c>
      <c r="P416" s="133">
        <f t="shared" si="21"/>
        <v>23086.34</v>
      </c>
    </row>
    <row r="417" spans="1:16" ht="9.9" customHeight="1" x14ac:dyDescent="0.3">
      <c r="A417" s="207" t="s">
        <v>1021</v>
      </c>
      <c r="B417" s="291" t="s">
        <v>336</v>
      </c>
      <c r="C417" s="292"/>
      <c r="D417" s="292"/>
      <c r="E417" s="292"/>
      <c r="F417" s="292"/>
      <c r="G417" s="301" t="s">
        <v>1022</v>
      </c>
      <c r="H417" s="302"/>
      <c r="I417" s="302"/>
      <c r="J417" s="302"/>
      <c r="K417" s="302"/>
      <c r="L417" s="134">
        <v>133719.73000000001</v>
      </c>
      <c r="M417" s="134">
        <v>0</v>
      </c>
      <c r="N417" s="134">
        <v>22936.16</v>
      </c>
      <c r="O417" s="134">
        <v>156655.89000000001</v>
      </c>
      <c r="P417" s="134">
        <f t="shared" si="21"/>
        <v>22936.16</v>
      </c>
    </row>
    <row r="418" spans="1:16" ht="9.9" customHeight="1" x14ac:dyDescent="0.3">
      <c r="A418" s="207" t="s">
        <v>1023</v>
      </c>
      <c r="B418" s="291" t="s">
        <v>336</v>
      </c>
      <c r="C418" s="292"/>
      <c r="D418" s="292"/>
      <c r="E418" s="292"/>
      <c r="F418" s="292"/>
      <c r="G418" s="301" t="s">
        <v>1024</v>
      </c>
      <c r="H418" s="302"/>
      <c r="I418" s="302"/>
      <c r="J418" s="302"/>
      <c r="K418" s="302"/>
      <c r="L418" s="134">
        <v>684.89</v>
      </c>
      <c r="M418" s="134">
        <v>0</v>
      </c>
      <c r="N418" s="134">
        <v>150.18</v>
      </c>
      <c r="O418" s="134">
        <v>835.07</v>
      </c>
      <c r="P418" s="134">
        <f t="shared" si="21"/>
        <v>150.18</v>
      </c>
    </row>
    <row r="419" spans="1:16" ht="9.9" customHeight="1" x14ac:dyDescent="0.3">
      <c r="A419" s="30" t="s">
        <v>336</v>
      </c>
      <c r="B419" s="291" t="s">
        <v>336</v>
      </c>
      <c r="C419" s="292"/>
      <c r="D419" s="292"/>
      <c r="E419" s="292"/>
      <c r="F419" s="292"/>
      <c r="G419" s="31" t="s">
        <v>336</v>
      </c>
      <c r="H419" s="32"/>
      <c r="I419" s="32"/>
      <c r="J419" s="32"/>
      <c r="K419" s="32"/>
      <c r="L419" s="135"/>
      <c r="M419" s="135"/>
      <c r="N419" s="135"/>
      <c r="O419" s="135"/>
      <c r="P419" s="135"/>
    </row>
    <row r="420" spans="1:16" ht="9.9" customHeight="1" x14ac:dyDescent="0.3">
      <c r="A420" s="206" t="s">
        <v>1025</v>
      </c>
      <c r="B420" s="291" t="s">
        <v>336</v>
      </c>
      <c r="C420" s="292"/>
      <c r="D420" s="292"/>
      <c r="E420" s="299" t="s">
        <v>1026</v>
      </c>
      <c r="F420" s="300"/>
      <c r="G420" s="300"/>
      <c r="H420" s="300"/>
      <c r="I420" s="300"/>
      <c r="J420" s="300"/>
      <c r="K420" s="300"/>
      <c r="L420" s="133">
        <v>555.47</v>
      </c>
      <c r="M420" s="133">
        <v>0</v>
      </c>
      <c r="N420" s="133">
        <v>0</v>
      </c>
      <c r="O420" s="133">
        <v>555.47</v>
      </c>
      <c r="P420" s="133">
        <f t="shared" ref="P420:P422" si="22">N420-M420</f>
        <v>0</v>
      </c>
    </row>
    <row r="421" spans="1:16" ht="9.9" customHeight="1" x14ac:dyDescent="0.3">
      <c r="A421" s="206" t="s">
        <v>1027</v>
      </c>
      <c r="B421" s="291" t="s">
        <v>336</v>
      </c>
      <c r="C421" s="292"/>
      <c r="D421" s="292"/>
      <c r="E421" s="292"/>
      <c r="F421" s="299" t="s">
        <v>1028</v>
      </c>
      <c r="G421" s="300"/>
      <c r="H421" s="300"/>
      <c r="I421" s="300"/>
      <c r="J421" s="300"/>
      <c r="K421" s="300"/>
      <c r="L421" s="133">
        <v>555.47</v>
      </c>
      <c r="M421" s="133">
        <v>0</v>
      </c>
      <c r="N421" s="133">
        <v>0</v>
      </c>
      <c r="O421" s="133">
        <v>555.47</v>
      </c>
      <c r="P421" s="133">
        <f t="shared" si="22"/>
        <v>0</v>
      </c>
    </row>
    <row r="422" spans="1:16" ht="9.9" customHeight="1" x14ac:dyDescent="0.3">
      <c r="A422" s="207" t="s">
        <v>1029</v>
      </c>
      <c r="B422" s="291" t="s">
        <v>336</v>
      </c>
      <c r="C422" s="292"/>
      <c r="D422" s="292"/>
      <c r="E422" s="292"/>
      <c r="F422" s="292"/>
      <c r="G422" s="301" t="s">
        <v>1030</v>
      </c>
      <c r="H422" s="302"/>
      <c r="I422" s="302"/>
      <c r="J422" s="302"/>
      <c r="K422" s="302"/>
      <c r="L422" s="134">
        <v>555.47</v>
      </c>
      <c r="M422" s="134">
        <v>0</v>
      </c>
      <c r="N422" s="134">
        <v>0</v>
      </c>
      <c r="O422" s="134">
        <v>555.47</v>
      </c>
      <c r="P422" s="134">
        <f t="shared" si="22"/>
        <v>0</v>
      </c>
    </row>
    <row r="423" spans="1:16" ht="9.9" customHeight="1" x14ac:dyDescent="0.3">
      <c r="A423" s="30" t="s">
        <v>336</v>
      </c>
      <c r="B423" s="291" t="s">
        <v>336</v>
      </c>
      <c r="C423" s="292"/>
      <c r="D423" s="292"/>
      <c r="E423" s="292"/>
      <c r="F423" s="292"/>
      <c r="G423" s="31" t="s">
        <v>336</v>
      </c>
      <c r="H423" s="32"/>
      <c r="I423" s="32"/>
      <c r="J423" s="32"/>
      <c r="K423" s="32"/>
      <c r="L423" s="135"/>
      <c r="M423" s="135"/>
      <c r="N423" s="135"/>
      <c r="O423" s="135"/>
      <c r="P423" s="135"/>
    </row>
    <row r="424" spans="1:16" ht="9.9" customHeight="1" x14ac:dyDescent="0.3">
      <c r="A424" s="206" t="s">
        <v>1036</v>
      </c>
      <c r="B424" s="291" t="s">
        <v>336</v>
      </c>
      <c r="C424" s="292"/>
      <c r="D424" s="292"/>
      <c r="E424" s="299" t="s">
        <v>1037</v>
      </c>
      <c r="F424" s="300"/>
      <c r="G424" s="300"/>
      <c r="H424" s="300"/>
      <c r="I424" s="300"/>
      <c r="J424" s="300"/>
      <c r="K424" s="300"/>
      <c r="L424" s="133">
        <v>653.22</v>
      </c>
      <c r="M424" s="133">
        <v>0</v>
      </c>
      <c r="N424" s="133">
        <v>134.24</v>
      </c>
      <c r="O424" s="133">
        <v>787.46</v>
      </c>
      <c r="P424" s="133">
        <f t="shared" ref="P424:P426" si="23">N424-M424</f>
        <v>134.24</v>
      </c>
    </row>
    <row r="425" spans="1:16" ht="9.9" customHeight="1" x14ac:dyDescent="0.3">
      <c r="A425" s="206" t="s">
        <v>1038</v>
      </c>
      <c r="B425" s="291" t="s">
        <v>336</v>
      </c>
      <c r="C425" s="292"/>
      <c r="D425" s="292"/>
      <c r="E425" s="292"/>
      <c r="F425" s="299" t="s">
        <v>1039</v>
      </c>
      <c r="G425" s="300"/>
      <c r="H425" s="300"/>
      <c r="I425" s="300"/>
      <c r="J425" s="300"/>
      <c r="K425" s="300"/>
      <c r="L425" s="133">
        <v>653.22</v>
      </c>
      <c r="M425" s="133">
        <v>0</v>
      </c>
      <c r="N425" s="133">
        <v>134.24</v>
      </c>
      <c r="O425" s="133">
        <v>787.46</v>
      </c>
      <c r="P425" s="133">
        <f t="shared" si="23"/>
        <v>134.24</v>
      </c>
    </row>
    <row r="426" spans="1:16" ht="9.9" customHeight="1" x14ac:dyDescent="0.3">
      <c r="A426" s="207" t="s">
        <v>1040</v>
      </c>
      <c r="B426" s="291" t="s">
        <v>336</v>
      </c>
      <c r="C426" s="292"/>
      <c r="D426" s="292"/>
      <c r="E426" s="292"/>
      <c r="F426" s="292"/>
      <c r="G426" s="301" t="s">
        <v>1041</v>
      </c>
      <c r="H426" s="302"/>
      <c r="I426" s="302"/>
      <c r="J426" s="302"/>
      <c r="K426" s="302"/>
      <c r="L426" s="134">
        <v>653.22</v>
      </c>
      <c r="M426" s="134">
        <v>0</v>
      </c>
      <c r="N426" s="134">
        <v>134.24</v>
      </c>
      <c r="O426" s="134">
        <v>787.46</v>
      </c>
      <c r="P426" s="134">
        <f t="shared" si="23"/>
        <v>134.24</v>
      </c>
    </row>
    <row r="427" spans="1:16" ht="9.9" customHeight="1" x14ac:dyDescent="0.3">
      <c r="A427" s="30" t="s">
        <v>336</v>
      </c>
      <c r="B427" s="291" t="s">
        <v>336</v>
      </c>
      <c r="C427" s="292"/>
      <c r="D427" s="292"/>
      <c r="E427" s="292"/>
      <c r="F427" s="292"/>
      <c r="G427" s="31" t="s">
        <v>336</v>
      </c>
      <c r="H427" s="32"/>
      <c r="I427" s="32"/>
      <c r="J427" s="32"/>
      <c r="K427" s="32"/>
      <c r="L427" s="135"/>
      <c r="M427" s="135"/>
      <c r="N427" s="135"/>
      <c r="O427" s="135"/>
      <c r="P427" s="135"/>
    </row>
    <row r="428" spans="1:16" ht="9.9" customHeight="1" x14ac:dyDescent="0.3">
      <c r="A428" s="206" t="s">
        <v>1042</v>
      </c>
      <c r="B428" s="291" t="s">
        <v>336</v>
      </c>
      <c r="C428" s="292"/>
      <c r="D428" s="292"/>
      <c r="E428" s="299" t="s">
        <v>980</v>
      </c>
      <c r="F428" s="300"/>
      <c r="G428" s="300"/>
      <c r="H428" s="300"/>
      <c r="I428" s="300"/>
      <c r="J428" s="300"/>
      <c r="K428" s="300"/>
      <c r="L428" s="133">
        <v>144318.98000000001</v>
      </c>
      <c r="M428" s="133">
        <v>0</v>
      </c>
      <c r="N428" s="133">
        <v>24297</v>
      </c>
      <c r="O428" s="133">
        <v>168615.98</v>
      </c>
      <c r="P428" s="133">
        <f t="shared" ref="P428:P430" si="24">N428-M428</f>
        <v>24297</v>
      </c>
    </row>
    <row r="429" spans="1:16" ht="9.9" customHeight="1" x14ac:dyDescent="0.3">
      <c r="A429" s="206" t="s">
        <v>1043</v>
      </c>
      <c r="B429" s="291" t="s">
        <v>336</v>
      </c>
      <c r="C429" s="292"/>
      <c r="D429" s="292"/>
      <c r="E429" s="292"/>
      <c r="F429" s="299" t="s">
        <v>980</v>
      </c>
      <c r="G429" s="300"/>
      <c r="H429" s="300"/>
      <c r="I429" s="300"/>
      <c r="J429" s="300"/>
      <c r="K429" s="300"/>
      <c r="L429" s="133">
        <v>144318.98000000001</v>
      </c>
      <c r="M429" s="133">
        <v>0</v>
      </c>
      <c r="N429" s="133">
        <v>24297</v>
      </c>
      <c r="O429" s="133">
        <v>168615.98</v>
      </c>
      <c r="P429" s="133">
        <f t="shared" si="24"/>
        <v>24297</v>
      </c>
    </row>
    <row r="430" spans="1:16" ht="9.9" customHeight="1" x14ac:dyDescent="0.3">
      <c r="A430" s="207" t="s">
        <v>1044</v>
      </c>
      <c r="B430" s="291" t="s">
        <v>336</v>
      </c>
      <c r="C430" s="292"/>
      <c r="D430" s="292"/>
      <c r="E430" s="292"/>
      <c r="F430" s="292"/>
      <c r="G430" s="301" t="s">
        <v>985</v>
      </c>
      <c r="H430" s="302"/>
      <c r="I430" s="302"/>
      <c r="J430" s="302"/>
      <c r="K430" s="302"/>
      <c r="L430" s="134">
        <v>144318.98000000001</v>
      </c>
      <c r="M430" s="134">
        <v>0</v>
      </c>
      <c r="N430" s="134">
        <v>24297</v>
      </c>
      <c r="O430" s="134">
        <v>168615.98</v>
      </c>
      <c r="P430" s="134">
        <f t="shared" si="24"/>
        <v>24297</v>
      </c>
    </row>
  </sheetData>
  <mergeCells count="781">
    <mergeCell ref="B1:K1"/>
    <mergeCell ref="B2:K2"/>
    <mergeCell ref="C3:K3"/>
    <mergeCell ref="B4:C4"/>
    <mergeCell ref="D4:K4"/>
    <mergeCell ref="B5:D5"/>
    <mergeCell ref="E5:K5"/>
    <mergeCell ref="B10:F10"/>
    <mergeCell ref="G10:K10"/>
    <mergeCell ref="B11:F11"/>
    <mergeCell ref="G11:K11"/>
    <mergeCell ref="B12:F12"/>
    <mergeCell ref="G12:K12"/>
    <mergeCell ref="B6:E6"/>
    <mergeCell ref="F6:K6"/>
    <mergeCell ref="B7:F7"/>
    <mergeCell ref="G7:K7"/>
    <mergeCell ref="B8:F8"/>
    <mergeCell ref="B9:E9"/>
    <mergeCell ref="F9:K9"/>
    <mergeCell ref="B17:F17"/>
    <mergeCell ref="G17:K17"/>
    <mergeCell ref="B18:F18"/>
    <mergeCell ref="B19:E19"/>
    <mergeCell ref="F19:K19"/>
    <mergeCell ref="B20:F20"/>
    <mergeCell ref="G20:K20"/>
    <mergeCell ref="B13:F13"/>
    <mergeCell ref="G13:K13"/>
    <mergeCell ref="B14:F14"/>
    <mergeCell ref="B15:E15"/>
    <mergeCell ref="F15:K15"/>
    <mergeCell ref="B16:F16"/>
    <mergeCell ref="G16:K16"/>
    <mergeCell ref="B24:F24"/>
    <mergeCell ref="B25:E25"/>
    <mergeCell ref="F25:K25"/>
    <mergeCell ref="B26:F26"/>
    <mergeCell ref="G26:K26"/>
    <mergeCell ref="B27:F27"/>
    <mergeCell ref="B21:F21"/>
    <mergeCell ref="G21:K21"/>
    <mergeCell ref="B22:F22"/>
    <mergeCell ref="G22:K22"/>
    <mergeCell ref="B23:F23"/>
    <mergeCell ref="G23:K23"/>
    <mergeCell ref="B32:D32"/>
    <mergeCell ref="E32:K32"/>
    <mergeCell ref="B33:E33"/>
    <mergeCell ref="F33:K33"/>
    <mergeCell ref="B34:F34"/>
    <mergeCell ref="G34:K34"/>
    <mergeCell ref="B28:E28"/>
    <mergeCell ref="F28:K28"/>
    <mergeCell ref="B29:F29"/>
    <mergeCell ref="G29:K29"/>
    <mergeCell ref="B30:F30"/>
    <mergeCell ref="B31:C31"/>
    <mergeCell ref="D31:K31"/>
    <mergeCell ref="B39:F39"/>
    <mergeCell ref="G39:K39"/>
    <mergeCell ref="B40:F40"/>
    <mergeCell ref="C41:K41"/>
    <mergeCell ref="B42:C42"/>
    <mergeCell ref="D42:K42"/>
    <mergeCell ref="B35:F35"/>
    <mergeCell ref="G35:K35"/>
    <mergeCell ref="B36:F36"/>
    <mergeCell ref="B37:D37"/>
    <mergeCell ref="E37:K37"/>
    <mergeCell ref="B38:E38"/>
    <mergeCell ref="F38:K38"/>
    <mergeCell ref="B46:F46"/>
    <mergeCell ref="B47:C47"/>
    <mergeCell ref="D47:K47"/>
    <mergeCell ref="B48:D48"/>
    <mergeCell ref="E48:K48"/>
    <mergeCell ref="B49:E49"/>
    <mergeCell ref="F49:K49"/>
    <mergeCell ref="B43:D43"/>
    <mergeCell ref="E43:K43"/>
    <mergeCell ref="B44:E44"/>
    <mergeCell ref="F44:K44"/>
    <mergeCell ref="B45:F45"/>
    <mergeCell ref="G45:K45"/>
    <mergeCell ref="B53:F53"/>
    <mergeCell ref="G53:K53"/>
    <mergeCell ref="B54:F54"/>
    <mergeCell ref="G54:K54"/>
    <mergeCell ref="B55:F55"/>
    <mergeCell ref="G55:K55"/>
    <mergeCell ref="B50:F50"/>
    <mergeCell ref="G50:K50"/>
    <mergeCell ref="B51:F51"/>
    <mergeCell ref="G51:K51"/>
    <mergeCell ref="B52:F52"/>
    <mergeCell ref="G52:K52"/>
    <mergeCell ref="B59:F59"/>
    <mergeCell ref="G59:K59"/>
    <mergeCell ref="B60:F60"/>
    <mergeCell ref="G60:K60"/>
    <mergeCell ref="B61:F61"/>
    <mergeCell ref="G61:K61"/>
    <mergeCell ref="B56:F56"/>
    <mergeCell ref="G56:K56"/>
    <mergeCell ref="B57:F57"/>
    <mergeCell ref="G57:K57"/>
    <mergeCell ref="B58:F58"/>
    <mergeCell ref="G58:K58"/>
    <mergeCell ref="B65:F65"/>
    <mergeCell ref="G65:K65"/>
    <mergeCell ref="B66:F66"/>
    <mergeCell ref="G66:K66"/>
    <mergeCell ref="B67:F67"/>
    <mergeCell ref="G67:K67"/>
    <mergeCell ref="B62:F62"/>
    <mergeCell ref="G62:K62"/>
    <mergeCell ref="B63:F63"/>
    <mergeCell ref="G63:K63"/>
    <mergeCell ref="B64:F64"/>
    <mergeCell ref="G64:K64"/>
    <mergeCell ref="B71:F71"/>
    <mergeCell ref="G71:K71"/>
    <mergeCell ref="B72:F72"/>
    <mergeCell ref="G72:K72"/>
    <mergeCell ref="B73:F73"/>
    <mergeCell ref="G73:K73"/>
    <mergeCell ref="B68:F68"/>
    <mergeCell ref="G68:K68"/>
    <mergeCell ref="B69:F69"/>
    <mergeCell ref="G69:K69"/>
    <mergeCell ref="B70:F70"/>
    <mergeCell ref="G70:K70"/>
    <mergeCell ref="B78:E78"/>
    <mergeCell ref="F78:K78"/>
    <mergeCell ref="B79:F79"/>
    <mergeCell ref="G79:K79"/>
    <mergeCell ref="B80:F80"/>
    <mergeCell ref="G80:K80"/>
    <mergeCell ref="B74:F74"/>
    <mergeCell ref="G74:K74"/>
    <mergeCell ref="B75:F75"/>
    <mergeCell ref="G75:K75"/>
    <mergeCell ref="B76:F76"/>
    <mergeCell ref="B77:D77"/>
    <mergeCell ref="E77:K77"/>
    <mergeCell ref="B84:F84"/>
    <mergeCell ref="G84:K84"/>
    <mergeCell ref="B85:F85"/>
    <mergeCell ref="G85:K85"/>
    <mergeCell ref="B86:F86"/>
    <mergeCell ref="G86:K86"/>
    <mergeCell ref="B81:F81"/>
    <mergeCell ref="G81:K81"/>
    <mergeCell ref="B82:F82"/>
    <mergeCell ref="G82:K82"/>
    <mergeCell ref="B83:F83"/>
    <mergeCell ref="G83:K83"/>
    <mergeCell ref="B90:F90"/>
    <mergeCell ref="G90:K90"/>
    <mergeCell ref="B91:F91"/>
    <mergeCell ref="G91:K91"/>
    <mergeCell ref="B92:F92"/>
    <mergeCell ref="G92:K92"/>
    <mergeCell ref="B87:F87"/>
    <mergeCell ref="G87:K87"/>
    <mergeCell ref="B88:F88"/>
    <mergeCell ref="G88:K88"/>
    <mergeCell ref="B89:F89"/>
    <mergeCell ref="G89:K89"/>
    <mergeCell ref="B96:F96"/>
    <mergeCell ref="G96:K96"/>
    <mergeCell ref="B97:F97"/>
    <mergeCell ref="G97:K97"/>
    <mergeCell ref="B98:F98"/>
    <mergeCell ref="G98:K98"/>
    <mergeCell ref="B93:F93"/>
    <mergeCell ref="G93:K93"/>
    <mergeCell ref="B94:F94"/>
    <mergeCell ref="G94:K94"/>
    <mergeCell ref="B95:F95"/>
    <mergeCell ref="G95:K95"/>
    <mergeCell ref="B102:F102"/>
    <mergeCell ref="G102:K102"/>
    <mergeCell ref="B103:F103"/>
    <mergeCell ref="B104:D104"/>
    <mergeCell ref="E104:K104"/>
    <mergeCell ref="B105:E105"/>
    <mergeCell ref="F105:K105"/>
    <mergeCell ref="B99:F99"/>
    <mergeCell ref="G99:K99"/>
    <mergeCell ref="B100:F100"/>
    <mergeCell ref="G100:K100"/>
    <mergeCell ref="B101:F101"/>
    <mergeCell ref="G101:K101"/>
    <mergeCell ref="B109:F109"/>
    <mergeCell ref="B110:E110"/>
    <mergeCell ref="F110:K110"/>
    <mergeCell ref="B111:F111"/>
    <mergeCell ref="G111:K111"/>
    <mergeCell ref="B112:F112"/>
    <mergeCell ref="G112:K112"/>
    <mergeCell ref="B106:F106"/>
    <mergeCell ref="G106:K106"/>
    <mergeCell ref="B107:F107"/>
    <mergeCell ref="G107:K107"/>
    <mergeCell ref="B108:F108"/>
    <mergeCell ref="G108:K108"/>
    <mergeCell ref="B117:F117"/>
    <mergeCell ref="G117:K117"/>
    <mergeCell ref="B118:F118"/>
    <mergeCell ref="B119:C119"/>
    <mergeCell ref="D119:K119"/>
    <mergeCell ref="B120:D120"/>
    <mergeCell ref="E120:K120"/>
    <mergeCell ref="B113:F113"/>
    <mergeCell ref="G113:K113"/>
    <mergeCell ref="B114:F114"/>
    <mergeCell ref="B115:D115"/>
    <mergeCell ref="E115:K115"/>
    <mergeCell ref="B116:E116"/>
    <mergeCell ref="F116:K116"/>
    <mergeCell ref="B124:F124"/>
    <mergeCell ref="G124:K124"/>
    <mergeCell ref="B125:F125"/>
    <mergeCell ref="G125:K125"/>
    <mergeCell ref="B126:F126"/>
    <mergeCell ref="G126:K126"/>
    <mergeCell ref="B121:E121"/>
    <mergeCell ref="F121:K121"/>
    <mergeCell ref="B122:F122"/>
    <mergeCell ref="G122:K122"/>
    <mergeCell ref="B123:F123"/>
    <mergeCell ref="G123:K123"/>
    <mergeCell ref="B132:E132"/>
    <mergeCell ref="F132:K132"/>
    <mergeCell ref="B133:F133"/>
    <mergeCell ref="G133:K133"/>
    <mergeCell ref="B134:F134"/>
    <mergeCell ref="G134:K134"/>
    <mergeCell ref="B127:F127"/>
    <mergeCell ref="B128:K128"/>
    <mergeCell ref="C129:K129"/>
    <mergeCell ref="B130:C130"/>
    <mergeCell ref="D130:K130"/>
    <mergeCell ref="B131:D131"/>
    <mergeCell ref="E131:K131"/>
    <mergeCell ref="B138:F138"/>
    <mergeCell ref="B139:D139"/>
    <mergeCell ref="E139:K139"/>
    <mergeCell ref="B140:E140"/>
    <mergeCell ref="F140:K140"/>
    <mergeCell ref="B141:F141"/>
    <mergeCell ref="G141:K141"/>
    <mergeCell ref="B135:F135"/>
    <mergeCell ref="G135:K135"/>
    <mergeCell ref="B136:F136"/>
    <mergeCell ref="G136:K136"/>
    <mergeCell ref="B137:F137"/>
    <mergeCell ref="G137:K137"/>
    <mergeCell ref="B146:E146"/>
    <mergeCell ref="F146:K146"/>
    <mergeCell ref="B147:F147"/>
    <mergeCell ref="G147:K147"/>
    <mergeCell ref="B148:F148"/>
    <mergeCell ref="G148:K148"/>
    <mergeCell ref="B142:F142"/>
    <mergeCell ref="G142:K142"/>
    <mergeCell ref="B143:F143"/>
    <mergeCell ref="G143:K143"/>
    <mergeCell ref="B144:F144"/>
    <mergeCell ref="B145:D145"/>
    <mergeCell ref="E145:K145"/>
    <mergeCell ref="B152:F152"/>
    <mergeCell ref="G152:K152"/>
    <mergeCell ref="B153:F153"/>
    <mergeCell ref="B154:E154"/>
    <mergeCell ref="F154:K154"/>
    <mergeCell ref="B155:F155"/>
    <mergeCell ref="G155:K155"/>
    <mergeCell ref="B149:F149"/>
    <mergeCell ref="G149:K149"/>
    <mergeCell ref="B150:F150"/>
    <mergeCell ref="G150:K150"/>
    <mergeCell ref="B151:F151"/>
    <mergeCell ref="G151:K151"/>
    <mergeCell ref="B160:F160"/>
    <mergeCell ref="G160:K160"/>
    <mergeCell ref="B161:F161"/>
    <mergeCell ref="B162:C162"/>
    <mergeCell ref="D162:K162"/>
    <mergeCell ref="B163:D163"/>
    <mergeCell ref="E163:K163"/>
    <mergeCell ref="B156:F156"/>
    <mergeCell ref="G156:K156"/>
    <mergeCell ref="B157:F157"/>
    <mergeCell ref="B158:D158"/>
    <mergeCell ref="E158:K158"/>
    <mergeCell ref="B159:E159"/>
    <mergeCell ref="F159:K159"/>
    <mergeCell ref="B168:C168"/>
    <mergeCell ref="D168:K168"/>
    <mergeCell ref="B169:D169"/>
    <mergeCell ref="E169:K169"/>
    <mergeCell ref="B170:E170"/>
    <mergeCell ref="F170:K170"/>
    <mergeCell ref="B164:E164"/>
    <mergeCell ref="F164:K164"/>
    <mergeCell ref="B165:F165"/>
    <mergeCell ref="G165:K165"/>
    <mergeCell ref="B166:C166"/>
    <mergeCell ref="C167:K167"/>
    <mergeCell ref="B174:F174"/>
    <mergeCell ref="G174:K174"/>
    <mergeCell ref="B175:F175"/>
    <mergeCell ref="G175:K175"/>
    <mergeCell ref="B176:F176"/>
    <mergeCell ref="G176:K176"/>
    <mergeCell ref="B171:F171"/>
    <mergeCell ref="G171:K171"/>
    <mergeCell ref="B172:F172"/>
    <mergeCell ref="G172:K172"/>
    <mergeCell ref="B173:F173"/>
    <mergeCell ref="G173:K173"/>
    <mergeCell ref="B181:F181"/>
    <mergeCell ref="B182:D182"/>
    <mergeCell ref="E182:K182"/>
    <mergeCell ref="B183:E183"/>
    <mergeCell ref="F183:K183"/>
    <mergeCell ref="B184:F184"/>
    <mergeCell ref="G184:K184"/>
    <mergeCell ref="B177:F177"/>
    <mergeCell ref="B178:D178"/>
    <mergeCell ref="E178:K178"/>
    <mergeCell ref="B179:E179"/>
    <mergeCell ref="F179:K179"/>
    <mergeCell ref="B180:F180"/>
    <mergeCell ref="G180:K180"/>
    <mergeCell ref="B189:F189"/>
    <mergeCell ref="G189:K189"/>
    <mergeCell ref="B190:F190"/>
    <mergeCell ref="G190:K190"/>
    <mergeCell ref="B191:F191"/>
    <mergeCell ref="G191:K191"/>
    <mergeCell ref="B185:F185"/>
    <mergeCell ref="B186:C186"/>
    <mergeCell ref="D186:K186"/>
    <mergeCell ref="B187:D187"/>
    <mergeCell ref="E187:K187"/>
    <mergeCell ref="B188:E188"/>
    <mergeCell ref="F188:K188"/>
    <mergeCell ref="C196:K196"/>
    <mergeCell ref="B197:C197"/>
    <mergeCell ref="D197:K197"/>
    <mergeCell ref="B198:D198"/>
    <mergeCell ref="E198:K198"/>
    <mergeCell ref="B199:E199"/>
    <mergeCell ref="F199:K199"/>
    <mergeCell ref="B192:F192"/>
    <mergeCell ref="G192:K192"/>
    <mergeCell ref="B193:F193"/>
    <mergeCell ref="G193:K193"/>
    <mergeCell ref="B194:C194"/>
    <mergeCell ref="B195:K195"/>
    <mergeCell ref="B203:F203"/>
    <mergeCell ref="G203:K203"/>
    <mergeCell ref="B204:F204"/>
    <mergeCell ref="G204:K204"/>
    <mergeCell ref="B205:F205"/>
    <mergeCell ref="B206:D206"/>
    <mergeCell ref="E206:K206"/>
    <mergeCell ref="B200:F200"/>
    <mergeCell ref="G200:K200"/>
    <mergeCell ref="B201:F201"/>
    <mergeCell ref="G201:K201"/>
    <mergeCell ref="B202:F202"/>
    <mergeCell ref="G202:K202"/>
    <mergeCell ref="B210:F210"/>
    <mergeCell ref="G210:K210"/>
    <mergeCell ref="B211:F211"/>
    <mergeCell ref="G211:K211"/>
    <mergeCell ref="B212:F212"/>
    <mergeCell ref="G212:K212"/>
    <mergeCell ref="B207:E207"/>
    <mergeCell ref="F207:K207"/>
    <mergeCell ref="B208:F208"/>
    <mergeCell ref="G208:K208"/>
    <mergeCell ref="B209:F209"/>
    <mergeCell ref="G209:K209"/>
    <mergeCell ref="B216:F216"/>
    <mergeCell ref="G216:K216"/>
    <mergeCell ref="B217:F217"/>
    <mergeCell ref="G217:K217"/>
    <mergeCell ref="B218:F218"/>
    <mergeCell ref="G218:K218"/>
    <mergeCell ref="B213:F213"/>
    <mergeCell ref="G213:K213"/>
    <mergeCell ref="B214:F214"/>
    <mergeCell ref="G214:K214"/>
    <mergeCell ref="B215:F215"/>
    <mergeCell ref="G215:K215"/>
    <mergeCell ref="B223:F223"/>
    <mergeCell ref="G223:K223"/>
    <mergeCell ref="B224:F224"/>
    <mergeCell ref="G224:K224"/>
    <mergeCell ref="B225:F225"/>
    <mergeCell ref="G225:K225"/>
    <mergeCell ref="B219:F219"/>
    <mergeCell ref="B220:E220"/>
    <mergeCell ref="F220:K220"/>
    <mergeCell ref="B221:F221"/>
    <mergeCell ref="G221:K221"/>
    <mergeCell ref="B222:F222"/>
    <mergeCell ref="G222:K222"/>
    <mergeCell ref="B229:F229"/>
    <mergeCell ref="G229:K229"/>
    <mergeCell ref="B230:F230"/>
    <mergeCell ref="G230:K230"/>
    <mergeCell ref="B231:F231"/>
    <mergeCell ref="G231:K231"/>
    <mergeCell ref="B226:F226"/>
    <mergeCell ref="G226:K226"/>
    <mergeCell ref="B227:F227"/>
    <mergeCell ref="G227:K227"/>
    <mergeCell ref="B228:F228"/>
    <mergeCell ref="G228:K228"/>
    <mergeCell ref="B235:F235"/>
    <mergeCell ref="G235:K235"/>
    <mergeCell ref="B236:F236"/>
    <mergeCell ref="B237:D237"/>
    <mergeCell ref="E237:K237"/>
    <mergeCell ref="B238:E238"/>
    <mergeCell ref="F238:K238"/>
    <mergeCell ref="B232:F232"/>
    <mergeCell ref="G232:K232"/>
    <mergeCell ref="B233:F233"/>
    <mergeCell ref="G233:K233"/>
    <mergeCell ref="B234:F234"/>
    <mergeCell ref="G234:K234"/>
    <mergeCell ref="B242:D242"/>
    <mergeCell ref="B243:C243"/>
    <mergeCell ref="D243:K243"/>
    <mergeCell ref="B244:D244"/>
    <mergeCell ref="E244:K244"/>
    <mergeCell ref="B245:E245"/>
    <mergeCell ref="F245:K245"/>
    <mergeCell ref="B239:F239"/>
    <mergeCell ref="G239:K239"/>
    <mergeCell ref="B240:F240"/>
    <mergeCell ref="G240:K240"/>
    <mergeCell ref="B241:F241"/>
    <mergeCell ref="G241:K241"/>
    <mergeCell ref="B249:F249"/>
    <mergeCell ref="G249:K249"/>
    <mergeCell ref="B250:F250"/>
    <mergeCell ref="G250:K250"/>
    <mergeCell ref="B251:F251"/>
    <mergeCell ref="G251:K251"/>
    <mergeCell ref="B246:F246"/>
    <mergeCell ref="G246:K246"/>
    <mergeCell ref="B247:F247"/>
    <mergeCell ref="G247:K247"/>
    <mergeCell ref="B248:F248"/>
    <mergeCell ref="G248:K248"/>
    <mergeCell ref="B255:F255"/>
    <mergeCell ref="C256:K256"/>
    <mergeCell ref="B257:C257"/>
    <mergeCell ref="D257:K257"/>
    <mergeCell ref="B258:D258"/>
    <mergeCell ref="E258:K258"/>
    <mergeCell ref="B252:F252"/>
    <mergeCell ref="G252:K252"/>
    <mergeCell ref="B253:F253"/>
    <mergeCell ref="G253:K253"/>
    <mergeCell ref="B254:F254"/>
    <mergeCell ref="G254:K254"/>
    <mergeCell ref="B263:F263"/>
    <mergeCell ref="G263:K263"/>
    <mergeCell ref="B264:F264"/>
    <mergeCell ref="G264:K264"/>
    <mergeCell ref="B265:F265"/>
    <mergeCell ref="G265:K265"/>
    <mergeCell ref="B259:E259"/>
    <mergeCell ref="F259:K259"/>
    <mergeCell ref="B260:F260"/>
    <mergeCell ref="G260:K260"/>
    <mergeCell ref="B261:F261"/>
    <mergeCell ref="B262:E262"/>
    <mergeCell ref="F262:K262"/>
    <mergeCell ref="B270:F270"/>
    <mergeCell ref="G270:K270"/>
    <mergeCell ref="B271:F271"/>
    <mergeCell ref="B272:E272"/>
    <mergeCell ref="F272:K272"/>
    <mergeCell ref="B273:F273"/>
    <mergeCell ref="G273:K273"/>
    <mergeCell ref="B266:F266"/>
    <mergeCell ref="G266:K266"/>
    <mergeCell ref="B267:F267"/>
    <mergeCell ref="B268:E268"/>
    <mergeCell ref="F268:K268"/>
    <mergeCell ref="B269:F269"/>
    <mergeCell ref="G269:K269"/>
    <mergeCell ref="B277:F277"/>
    <mergeCell ref="G277:K277"/>
    <mergeCell ref="B278:F278"/>
    <mergeCell ref="G278:K278"/>
    <mergeCell ref="B279:F279"/>
    <mergeCell ref="B280:E280"/>
    <mergeCell ref="F280:K280"/>
    <mergeCell ref="B274:F274"/>
    <mergeCell ref="G274:K274"/>
    <mergeCell ref="B275:F275"/>
    <mergeCell ref="G275:K275"/>
    <mergeCell ref="B276:F276"/>
    <mergeCell ref="G276:K276"/>
    <mergeCell ref="B284:F284"/>
    <mergeCell ref="G284:K284"/>
    <mergeCell ref="B285:F285"/>
    <mergeCell ref="G285:K285"/>
    <mergeCell ref="B286:F286"/>
    <mergeCell ref="G286:K286"/>
    <mergeCell ref="B281:F281"/>
    <mergeCell ref="G281:K281"/>
    <mergeCell ref="B282:F282"/>
    <mergeCell ref="G282:K282"/>
    <mergeCell ref="B283:F283"/>
    <mergeCell ref="G283:K283"/>
    <mergeCell ref="B291:F291"/>
    <mergeCell ref="G291:K291"/>
    <mergeCell ref="B292:F292"/>
    <mergeCell ref="G292:K292"/>
    <mergeCell ref="B293:F293"/>
    <mergeCell ref="G293:K293"/>
    <mergeCell ref="B287:F287"/>
    <mergeCell ref="B288:E288"/>
    <mergeCell ref="F288:K288"/>
    <mergeCell ref="B289:F289"/>
    <mergeCell ref="G289:K289"/>
    <mergeCell ref="B290:F290"/>
    <mergeCell ref="G290:K290"/>
    <mergeCell ref="B297:F297"/>
    <mergeCell ref="G297:K297"/>
    <mergeCell ref="B298:F298"/>
    <mergeCell ref="G298:K298"/>
    <mergeCell ref="B299:F299"/>
    <mergeCell ref="G299:K299"/>
    <mergeCell ref="B294:F294"/>
    <mergeCell ref="G294:K294"/>
    <mergeCell ref="B295:F295"/>
    <mergeCell ref="G295:K295"/>
    <mergeCell ref="B296:F296"/>
    <mergeCell ref="G296:K296"/>
    <mergeCell ref="B303:F303"/>
    <mergeCell ref="G303:K303"/>
    <mergeCell ref="B304:F304"/>
    <mergeCell ref="G304:K304"/>
    <mergeCell ref="B305:F305"/>
    <mergeCell ref="G305:K305"/>
    <mergeCell ref="B300:F300"/>
    <mergeCell ref="G300:K300"/>
    <mergeCell ref="B301:F301"/>
    <mergeCell ref="G301:K301"/>
    <mergeCell ref="B302:F302"/>
    <mergeCell ref="G302:K302"/>
    <mergeCell ref="C310:K310"/>
    <mergeCell ref="B311:C311"/>
    <mergeCell ref="D311:K311"/>
    <mergeCell ref="B312:D312"/>
    <mergeCell ref="E312:K312"/>
    <mergeCell ref="B313:E313"/>
    <mergeCell ref="F313:K313"/>
    <mergeCell ref="B306:F306"/>
    <mergeCell ref="B307:E307"/>
    <mergeCell ref="F307:K307"/>
    <mergeCell ref="B308:F308"/>
    <mergeCell ref="G308:K308"/>
    <mergeCell ref="B309:F309"/>
    <mergeCell ref="B317:F317"/>
    <mergeCell ref="G317:K317"/>
    <mergeCell ref="B318:F318"/>
    <mergeCell ref="G318:K318"/>
    <mergeCell ref="B319:F319"/>
    <mergeCell ref="G319:K319"/>
    <mergeCell ref="B314:F314"/>
    <mergeCell ref="G314:K314"/>
    <mergeCell ref="B315:F315"/>
    <mergeCell ref="G315:K315"/>
    <mergeCell ref="B316:F316"/>
    <mergeCell ref="G316:K316"/>
    <mergeCell ref="B323:F323"/>
    <mergeCell ref="B324:E324"/>
    <mergeCell ref="F324:K324"/>
    <mergeCell ref="B325:F325"/>
    <mergeCell ref="G325:K325"/>
    <mergeCell ref="B326:F326"/>
    <mergeCell ref="B320:F320"/>
    <mergeCell ref="G320:K320"/>
    <mergeCell ref="B321:F321"/>
    <mergeCell ref="G321:K321"/>
    <mergeCell ref="B322:F322"/>
    <mergeCell ref="G322:K322"/>
    <mergeCell ref="B331:C331"/>
    <mergeCell ref="D331:K331"/>
    <mergeCell ref="B332:D332"/>
    <mergeCell ref="E332:K332"/>
    <mergeCell ref="B333:E333"/>
    <mergeCell ref="F333:K333"/>
    <mergeCell ref="B327:E327"/>
    <mergeCell ref="F327:K327"/>
    <mergeCell ref="B328:F328"/>
    <mergeCell ref="G328:K328"/>
    <mergeCell ref="B329:F329"/>
    <mergeCell ref="C330:K330"/>
    <mergeCell ref="B338:D338"/>
    <mergeCell ref="E338:K338"/>
    <mergeCell ref="B339:E339"/>
    <mergeCell ref="F339:K339"/>
    <mergeCell ref="B340:F340"/>
    <mergeCell ref="G340:K340"/>
    <mergeCell ref="B334:F334"/>
    <mergeCell ref="G334:K334"/>
    <mergeCell ref="B335:F335"/>
    <mergeCell ref="C336:K336"/>
    <mergeCell ref="B337:C337"/>
    <mergeCell ref="D337:K337"/>
    <mergeCell ref="B345:F345"/>
    <mergeCell ref="B346:E346"/>
    <mergeCell ref="F346:K346"/>
    <mergeCell ref="B347:F347"/>
    <mergeCell ref="G347:K347"/>
    <mergeCell ref="B348:F348"/>
    <mergeCell ref="G348:K348"/>
    <mergeCell ref="B341:F341"/>
    <mergeCell ref="G341:K341"/>
    <mergeCell ref="B342:F342"/>
    <mergeCell ref="B343:E343"/>
    <mergeCell ref="F343:K343"/>
    <mergeCell ref="B344:F344"/>
    <mergeCell ref="G344:K344"/>
    <mergeCell ref="B353:F353"/>
    <mergeCell ref="G353:K353"/>
    <mergeCell ref="B354:F354"/>
    <mergeCell ref="C355:K355"/>
    <mergeCell ref="B356:C356"/>
    <mergeCell ref="D356:K356"/>
    <mergeCell ref="B349:F349"/>
    <mergeCell ref="G349:K349"/>
    <mergeCell ref="B350:F350"/>
    <mergeCell ref="G350:K350"/>
    <mergeCell ref="B351:F351"/>
    <mergeCell ref="B352:E352"/>
    <mergeCell ref="F352:K352"/>
    <mergeCell ref="B360:F360"/>
    <mergeCell ref="B361:E361"/>
    <mergeCell ref="F361:K361"/>
    <mergeCell ref="B362:F362"/>
    <mergeCell ref="G362:K362"/>
    <mergeCell ref="B363:F363"/>
    <mergeCell ref="G363:K363"/>
    <mergeCell ref="B357:D357"/>
    <mergeCell ref="E357:K357"/>
    <mergeCell ref="B358:E358"/>
    <mergeCell ref="F358:K358"/>
    <mergeCell ref="B359:F359"/>
    <mergeCell ref="G359:K359"/>
    <mergeCell ref="C368:K368"/>
    <mergeCell ref="B369:C369"/>
    <mergeCell ref="D369:K369"/>
    <mergeCell ref="B370:D370"/>
    <mergeCell ref="E370:K370"/>
    <mergeCell ref="B371:E371"/>
    <mergeCell ref="F371:K371"/>
    <mergeCell ref="B364:F364"/>
    <mergeCell ref="B365:E365"/>
    <mergeCell ref="F365:K365"/>
    <mergeCell ref="B366:F366"/>
    <mergeCell ref="G366:K366"/>
    <mergeCell ref="B367:F367"/>
    <mergeCell ref="B376:D376"/>
    <mergeCell ref="E376:K376"/>
    <mergeCell ref="B377:E377"/>
    <mergeCell ref="F377:K377"/>
    <mergeCell ref="B378:F378"/>
    <mergeCell ref="G378:K378"/>
    <mergeCell ref="B372:F372"/>
    <mergeCell ref="G372:K372"/>
    <mergeCell ref="B373:F373"/>
    <mergeCell ref="C374:K374"/>
    <mergeCell ref="B375:C375"/>
    <mergeCell ref="D375:K375"/>
    <mergeCell ref="B383:D383"/>
    <mergeCell ref="E383:K383"/>
    <mergeCell ref="B384:E384"/>
    <mergeCell ref="F384:K384"/>
    <mergeCell ref="B385:F385"/>
    <mergeCell ref="G385:K385"/>
    <mergeCell ref="B379:F379"/>
    <mergeCell ref="G379:K379"/>
    <mergeCell ref="B380:F380"/>
    <mergeCell ref="C381:K381"/>
    <mergeCell ref="B382:C382"/>
    <mergeCell ref="D382:K382"/>
    <mergeCell ref="B390:E390"/>
    <mergeCell ref="F390:K390"/>
    <mergeCell ref="B391:F391"/>
    <mergeCell ref="G391:K391"/>
    <mergeCell ref="B392:F392"/>
    <mergeCell ref="G392:K392"/>
    <mergeCell ref="B386:F386"/>
    <mergeCell ref="C387:K387"/>
    <mergeCell ref="B388:C388"/>
    <mergeCell ref="D388:K388"/>
    <mergeCell ref="B389:D389"/>
    <mergeCell ref="E389:K389"/>
    <mergeCell ref="B398:D398"/>
    <mergeCell ref="E398:K398"/>
    <mergeCell ref="B399:E399"/>
    <mergeCell ref="F399:K399"/>
    <mergeCell ref="B400:F400"/>
    <mergeCell ref="G400:K400"/>
    <mergeCell ref="B393:F393"/>
    <mergeCell ref="G393:K393"/>
    <mergeCell ref="B394:D394"/>
    <mergeCell ref="B395:K395"/>
    <mergeCell ref="C396:K396"/>
    <mergeCell ref="B397:C397"/>
    <mergeCell ref="D397:K397"/>
    <mergeCell ref="B405:F405"/>
    <mergeCell ref="G405:K405"/>
    <mergeCell ref="B406:F406"/>
    <mergeCell ref="G406:K406"/>
    <mergeCell ref="B407:F407"/>
    <mergeCell ref="G407:K407"/>
    <mergeCell ref="B401:F401"/>
    <mergeCell ref="G401:K401"/>
    <mergeCell ref="B402:F402"/>
    <mergeCell ref="B403:D403"/>
    <mergeCell ref="E403:K403"/>
    <mergeCell ref="B404:E404"/>
    <mergeCell ref="F404:K404"/>
    <mergeCell ref="B412:E412"/>
    <mergeCell ref="F412:K412"/>
    <mergeCell ref="B413:F413"/>
    <mergeCell ref="G413:K413"/>
    <mergeCell ref="B414:F414"/>
    <mergeCell ref="B415:D415"/>
    <mergeCell ref="E415:K415"/>
    <mergeCell ref="B408:F408"/>
    <mergeCell ref="B409:E409"/>
    <mergeCell ref="F409:K409"/>
    <mergeCell ref="B410:F410"/>
    <mergeCell ref="G410:K410"/>
    <mergeCell ref="B411:F411"/>
    <mergeCell ref="B419:F419"/>
    <mergeCell ref="B420:D420"/>
    <mergeCell ref="E420:K420"/>
    <mergeCell ref="B421:E421"/>
    <mergeCell ref="F421:K421"/>
    <mergeCell ref="B422:F422"/>
    <mergeCell ref="G422:K422"/>
    <mergeCell ref="B416:E416"/>
    <mergeCell ref="F416:K416"/>
    <mergeCell ref="B417:F417"/>
    <mergeCell ref="G417:K417"/>
    <mergeCell ref="B418:F418"/>
    <mergeCell ref="G418:K418"/>
    <mergeCell ref="B427:F427"/>
    <mergeCell ref="B428:D428"/>
    <mergeCell ref="E428:K428"/>
    <mergeCell ref="B429:E429"/>
    <mergeCell ref="F429:K429"/>
    <mergeCell ref="B430:F430"/>
    <mergeCell ref="G430:K430"/>
    <mergeCell ref="B423:F423"/>
    <mergeCell ref="B424:D424"/>
    <mergeCell ref="E424:K424"/>
    <mergeCell ref="B425:E425"/>
    <mergeCell ref="F425:K425"/>
    <mergeCell ref="B426:F426"/>
    <mergeCell ref="G426:K426"/>
  </mergeCells>
  <pageMargins left="0.3611111111111111" right="0.3611111111111111" top="0.3611111111111111" bottom="0.3611111111111111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30"/>
  <sheetViews>
    <sheetView topLeftCell="A45" zoomScale="130" zoomScaleNormal="130" workbookViewId="0">
      <selection activeCell="O183" sqref="O183"/>
    </sheetView>
  </sheetViews>
  <sheetFormatPr defaultRowHeight="14.4" x14ac:dyDescent="0.3"/>
  <cols>
    <col min="1" max="1" width="11.5546875" style="124" customWidth="1"/>
    <col min="2" max="2" width="2.33203125" style="124" customWidth="1"/>
    <col min="3" max="6" width="1.33203125" style="124" customWidth="1"/>
    <col min="7" max="7" width="0.88671875" style="124" customWidth="1"/>
    <col min="8" max="8" width="15.44140625" style="124" customWidth="1"/>
    <col min="9" max="9" width="0.88671875" style="124" customWidth="1"/>
    <col min="10" max="10" width="12.5546875" style="124" customWidth="1"/>
    <col min="11" max="11" width="4.44140625" style="124" customWidth="1"/>
    <col min="12" max="12" width="12.44140625" style="130" bestFit="1" customWidth="1"/>
    <col min="13" max="14" width="11.109375" style="130" bestFit="1" customWidth="1"/>
    <col min="15" max="16" width="12.33203125" style="130" bestFit="1" customWidth="1"/>
    <col min="17" max="256" width="9.109375" style="124"/>
    <col min="257" max="257" width="11.5546875" style="124" customWidth="1"/>
    <col min="258" max="258" width="2.33203125" style="124" customWidth="1"/>
    <col min="259" max="262" width="1.33203125" style="124" customWidth="1"/>
    <col min="263" max="263" width="0.88671875" style="124" customWidth="1"/>
    <col min="264" max="264" width="15.44140625" style="124" customWidth="1"/>
    <col min="265" max="265" width="0.88671875" style="124" customWidth="1"/>
    <col min="266" max="266" width="12.5546875" style="124" customWidth="1"/>
    <col min="267" max="267" width="4.44140625" style="124" customWidth="1"/>
    <col min="268" max="268" width="12.44140625" style="124" bestFit="1" customWidth="1"/>
    <col min="269" max="270" width="11.109375" style="124" bestFit="1" customWidth="1"/>
    <col min="271" max="272" width="12.33203125" style="124" bestFit="1" customWidth="1"/>
    <col min="273" max="512" width="9.109375" style="124"/>
    <col min="513" max="513" width="11.5546875" style="124" customWidth="1"/>
    <col min="514" max="514" width="2.33203125" style="124" customWidth="1"/>
    <col min="515" max="518" width="1.33203125" style="124" customWidth="1"/>
    <col min="519" max="519" width="0.88671875" style="124" customWidth="1"/>
    <col min="520" max="520" width="15.44140625" style="124" customWidth="1"/>
    <col min="521" max="521" width="0.88671875" style="124" customWidth="1"/>
    <col min="522" max="522" width="12.5546875" style="124" customWidth="1"/>
    <col min="523" max="523" width="4.44140625" style="124" customWidth="1"/>
    <col min="524" max="524" width="12.44140625" style="124" bestFit="1" customWidth="1"/>
    <col min="525" max="526" width="11.109375" style="124" bestFit="1" customWidth="1"/>
    <col min="527" max="528" width="12.33203125" style="124" bestFit="1" customWidth="1"/>
    <col min="529" max="768" width="9.109375" style="124"/>
    <col min="769" max="769" width="11.5546875" style="124" customWidth="1"/>
    <col min="770" max="770" width="2.33203125" style="124" customWidth="1"/>
    <col min="771" max="774" width="1.33203125" style="124" customWidth="1"/>
    <col min="775" max="775" width="0.88671875" style="124" customWidth="1"/>
    <col min="776" max="776" width="15.44140625" style="124" customWidth="1"/>
    <col min="777" max="777" width="0.88671875" style="124" customWidth="1"/>
    <col min="778" max="778" width="12.5546875" style="124" customWidth="1"/>
    <col min="779" max="779" width="4.44140625" style="124" customWidth="1"/>
    <col min="780" max="780" width="12.44140625" style="124" bestFit="1" customWidth="1"/>
    <col min="781" max="782" width="11.109375" style="124" bestFit="1" customWidth="1"/>
    <col min="783" max="784" width="12.33203125" style="124" bestFit="1" customWidth="1"/>
    <col min="785" max="1024" width="9.109375" style="124"/>
    <col min="1025" max="1025" width="11.5546875" style="124" customWidth="1"/>
    <col min="1026" max="1026" width="2.33203125" style="124" customWidth="1"/>
    <col min="1027" max="1030" width="1.33203125" style="124" customWidth="1"/>
    <col min="1031" max="1031" width="0.88671875" style="124" customWidth="1"/>
    <col min="1032" max="1032" width="15.44140625" style="124" customWidth="1"/>
    <col min="1033" max="1033" width="0.88671875" style="124" customWidth="1"/>
    <col min="1034" max="1034" width="12.5546875" style="124" customWidth="1"/>
    <col min="1035" max="1035" width="4.44140625" style="124" customWidth="1"/>
    <col min="1036" max="1036" width="12.44140625" style="124" bestFit="1" customWidth="1"/>
    <col min="1037" max="1038" width="11.109375" style="124" bestFit="1" customWidth="1"/>
    <col min="1039" max="1040" width="12.33203125" style="124" bestFit="1" customWidth="1"/>
    <col min="1041" max="1280" width="9.109375" style="124"/>
    <col min="1281" max="1281" width="11.5546875" style="124" customWidth="1"/>
    <col min="1282" max="1282" width="2.33203125" style="124" customWidth="1"/>
    <col min="1283" max="1286" width="1.33203125" style="124" customWidth="1"/>
    <col min="1287" max="1287" width="0.88671875" style="124" customWidth="1"/>
    <col min="1288" max="1288" width="15.44140625" style="124" customWidth="1"/>
    <col min="1289" max="1289" width="0.88671875" style="124" customWidth="1"/>
    <col min="1290" max="1290" width="12.5546875" style="124" customWidth="1"/>
    <col min="1291" max="1291" width="4.44140625" style="124" customWidth="1"/>
    <col min="1292" max="1292" width="12.44140625" style="124" bestFit="1" customWidth="1"/>
    <col min="1293" max="1294" width="11.109375" style="124" bestFit="1" customWidth="1"/>
    <col min="1295" max="1296" width="12.33203125" style="124" bestFit="1" customWidth="1"/>
    <col min="1297" max="1536" width="9.109375" style="124"/>
    <col min="1537" max="1537" width="11.5546875" style="124" customWidth="1"/>
    <col min="1538" max="1538" width="2.33203125" style="124" customWidth="1"/>
    <col min="1539" max="1542" width="1.33203125" style="124" customWidth="1"/>
    <col min="1543" max="1543" width="0.88671875" style="124" customWidth="1"/>
    <col min="1544" max="1544" width="15.44140625" style="124" customWidth="1"/>
    <col min="1545" max="1545" width="0.88671875" style="124" customWidth="1"/>
    <col min="1546" max="1546" width="12.5546875" style="124" customWidth="1"/>
    <col min="1547" max="1547" width="4.44140625" style="124" customWidth="1"/>
    <col min="1548" max="1548" width="12.44140625" style="124" bestFit="1" customWidth="1"/>
    <col min="1549" max="1550" width="11.109375" style="124" bestFit="1" customWidth="1"/>
    <col min="1551" max="1552" width="12.33203125" style="124" bestFit="1" customWidth="1"/>
    <col min="1553" max="1792" width="9.109375" style="124"/>
    <col min="1793" max="1793" width="11.5546875" style="124" customWidth="1"/>
    <col min="1794" max="1794" width="2.33203125" style="124" customWidth="1"/>
    <col min="1795" max="1798" width="1.33203125" style="124" customWidth="1"/>
    <col min="1799" max="1799" width="0.88671875" style="124" customWidth="1"/>
    <col min="1800" max="1800" width="15.44140625" style="124" customWidth="1"/>
    <col min="1801" max="1801" width="0.88671875" style="124" customWidth="1"/>
    <col min="1802" max="1802" width="12.5546875" style="124" customWidth="1"/>
    <col min="1803" max="1803" width="4.44140625" style="124" customWidth="1"/>
    <col min="1804" max="1804" width="12.44140625" style="124" bestFit="1" customWidth="1"/>
    <col min="1805" max="1806" width="11.109375" style="124" bestFit="1" customWidth="1"/>
    <col min="1807" max="1808" width="12.33203125" style="124" bestFit="1" customWidth="1"/>
    <col min="1809" max="2048" width="9.109375" style="124"/>
    <col min="2049" max="2049" width="11.5546875" style="124" customWidth="1"/>
    <col min="2050" max="2050" width="2.33203125" style="124" customWidth="1"/>
    <col min="2051" max="2054" width="1.33203125" style="124" customWidth="1"/>
    <col min="2055" max="2055" width="0.88671875" style="124" customWidth="1"/>
    <col min="2056" max="2056" width="15.44140625" style="124" customWidth="1"/>
    <col min="2057" max="2057" width="0.88671875" style="124" customWidth="1"/>
    <col min="2058" max="2058" width="12.5546875" style="124" customWidth="1"/>
    <col min="2059" max="2059" width="4.44140625" style="124" customWidth="1"/>
    <col min="2060" max="2060" width="12.44140625" style="124" bestFit="1" customWidth="1"/>
    <col min="2061" max="2062" width="11.109375" style="124" bestFit="1" customWidth="1"/>
    <col min="2063" max="2064" width="12.33203125" style="124" bestFit="1" customWidth="1"/>
    <col min="2065" max="2304" width="9.109375" style="124"/>
    <col min="2305" max="2305" width="11.5546875" style="124" customWidth="1"/>
    <col min="2306" max="2306" width="2.33203125" style="124" customWidth="1"/>
    <col min="2307" max="2310" width="1.33203125" style="124" customWidth="1"/>
    <col min="2311" max="2311" width="0.88671875" style="124" customWidth="1"/>
    <col min="2312" max="2312" width="15.44140625" style="124" customWidth="1"/>
    <col min="2313" max="2313" width="0.88671875" style="124" customWidth="1"/>
    <col min="2314" max="2314" width="12.5546875" style="124" customWidth="1"/>
    <col min="2315" max="2315" width="4.44140625" style="124" customWidth="1"/>
    <col min="2316" max="2316" width="12.44140625" style="124" bestFit="1" customWidth="1"/>
    <col min="2317" max="2318" width="11.109375" style="124" bestFit="1" customWidth="1"/>
    <col min="2319" max="2320" width="12.33203125" style="124" bestFit="1" customWidth="1"/>
    <col min="2321" max="2560" width="9.109375" style="124"/>
    <col min="2561" max="2561" width="11.5546875" style="124" customWidth="1"/>
    <col min="2562" max="2562" width="2.33203125" style="124" customWidth="1"/>
    <col min="2563" max="2566" width="1.33203125" style="124" customWidth="1"/>
    <col min="2567" max="2567" width="0.88671875" style="124" customWidth="1"/>
    <col min="2568" max="2568" width="15.44140625" style="124" customWidth="1"/>
    <col min="2569" max="2569" width="0.88671875" style="124" customWidth="1"/>
    <col min="2570" max="2570" width="12.5546875" style="124" customWidth="1"/>
    <col min="2571" max="2571" width="4.44140625" style="124" customWidth="1"/>
    <col min="2572" max="2572" width="12.44140625" style="124" bestFit="1" customWidth="1"/>
    <col min="2573" max="2574" width="11.109375" style="124" bestFit="1" customWidth="1"/>
    <col min="2575" max="2576" width="12.33203125" style="124" bestFit="1" customWidth="1"/>
    <col min="2577" max="2816" width="9.109375" style="124"/>
    <col min="2817" max="2817" width="11.5546875" style="124" customWidth="1"/>
    <col min="2818" max="2818" width="2.33203125" style="124" customWidth="1"/>
    <col min="2819" max="2822" width="1.33203125" style="124" customWidth="1"/>
    <col min="2823" max="2823" width="0.88671875" style="124" customWidth="1"/>
    <col min="2824" max="2824" width="15.44140625" style="124" customWidth="1"/>
    <col min="2825" max="2825" width="0.88671875" style="124" customWidth="1"/>
    <col min="2826" max="2826" width="12.5546875" style="124" customWidth="1"/>
    <col min="2827" max="2827" width="4.44140625" style="124" customWidth="1"/>
    <col min="2828" max="2828" width="12.44140625" style="124" bestFit="1" customWidth="1"/>
    <col min="2829" max="2830" width="11.109375" style="124" bestFit="1" customWidth="1"/>
    <col min="2831" max="2832" width="12.33203125" style="124" bestFit="1" customWidth="1"/>
    <col min="2833" max="3072" width="9.109375" style="124"/>
    <col min="3073" max="3073" width="11.5546875" style="124" customWidth="1"/>
    <col min="3074" max="3074" width="2.33203125" style="124" customWidth="1"/>
    <col min="3075" max="3078" width="1.33203125" style="124" customWidth="1"/>
    <col min="3079" max="3079" width="0.88671875" style="124" customWidth="1"/>
    <col min="3080" max="3080" width="15.44140625" style="124" customWidth="1"/>
    <col min="3081" max="3081" width="0.88671875" style="124" customWidth="1"/>
    <col min="3082" max="3082" width="12.5546875" style="124" customWidth="1"/>
    <col min="3083" max="3083" width="4.44140625" style="124" customWidth="1"/>
    <col min="3084" max="3084" width="12.44140625" style="124" bestFit="1" customWidth="1"/>
    <col min="3085" max="3086" width="11.109375" style="124" bestFit="1" customWidth="1"/>
    <col min="3087" max="3088" width="12.33203125" style="124" bestFit="1" customWidth="1"/>
    <col min="3089" max="3328" width="9.109375" style="124"/>
    <col min="3329" max="3329" width="11.5546875" style="124" customWidth="1"/>
    <col min="3330" max="3330" width="2.33203125" style="124" customWidth="1"/>
    <col min="3331" max="3334" width="1.33203125" style="124" customWidth="1"/>
    <col min="3335" max="3335" width="0.88671875" style="124" customWidth="1"/>
    <col min="3336" max="3336" width="15.44140625" style="124" customWidth="1"/>
    <col min="3337" max="3337" width="0.88671875" style="124" customWidth="1"/>
    <col min="3338" max="3338" width="12.5546875" style="124" customWidth="1"/>
    <col min="3339" max="3339" width="4.44140625" style="124" customWidth="1"/>
    <col min="3340" max="3340" width="12.44140625" style="124" bestFit="1" customWidth="1"/>
    <col min="3341" max="3342" width="11.109375" style="124" bestFit="1" customWidth="1"/>
    <col min="3343" max="3344" width="12.33203125" style="124" bestFit="1" customWidth="1"/>
    <col min="3345" max="3584" width="9.109375" style="124"/>
    <col min="3585" max="3585" width="11.5546875" style="124" customWidth="1"/>
    <col min="3586" max="3586" width="2.33203125" style="124" customWidth="1"/>
    <col min="3587" max="3590" width="1.33203125" style="124" customWidth="1"/>
    <col min="3591" max="3591" width="0.88671875" style="124" customWidth="1"/>
    <col min="3592" max="3592" width="15.44140625" style="124" customWidth="1"/>
    <col min="3593" max="3593" width="0.88671875" style="124" customWidth="1"/>
    <col min="3594" max="3594" width="12.5546875" style="124" customWidth="1"/>
    <col min="3595" max="3595" width="4.44140625" style="124" customWidth="1"/>
    <col min="3596" max="3596" width="12.44140625" style="124" bestFit="1" customWidth="1"/>
    <col min="3597" max="3598" width="11.109375" style="124" bestFit="1" customWidth="1"/>
    <col min="3599" max="3600" width="12.33203125" style="124" bestFit="1" customWidth="1"/>
    <col min="3601" max="3840" width="9.109375" style="124"/>
    <col min="3841" max="3841" width="11.5546875" style="124" customWidth="1"/>
    <col min="3842" max="3842" width="2.33203125" style="124" customWidth="1"/>
    <col min="3843" max="3846" width="1.33203125" style="124" customWidth="1"/>
    <col min="3847" max="3847" width="0.88671875" style="124" customWidth="1"/>
    <col min="3848" max="3848" width="15.44140625" style="124" customWidth="1"/>
    <col min="3849" max="3849" width="0.88671875" style="124" customWidth="1"/>
    <col min="3850" max="3850" width="12.5546875" style="124" customWidth="1"/>
    <col min="3851" max="3851" width="4.44140625" style="124" customWidth="1"/>
    <col min="3852" max="3852" width="12.44140625" style="124" bestFit="1" customWidth="1"/>
    <col min="3853" max="3854" width="11.109375" style="124" bestFit="1" customWidth="1"/>
    <col min="3855" max="3856" width="12.33203125" style="124" bestFit="1" customWidth="1"/>
    <col min="3857" max="4096" width="9.109375" style="124"/>
    <col min="4097" max="4097" width="11.5546875" style="124" customWidth="1"/>
    <col min="4098" max="4098" width="2.33203125" style="124" customWidth="1"/>
    <col min="4099" max="4102" width="1.33203125" style="124" customWidth="1"/>
    <col min="4103" max="4103" width="0.88671875" style="124" customWidth="1"/>
    <col min="4104" max="4104" width="15.44140625" style="124" customWidth="1"/>
    <col min="4105" max="4105" width="0.88671875" style="124" customWidth="1"/>
    <col min="4106" max="4106" width="12.5546875" style="124" customWidth="1"/>
    <col min="4107" max="4107" width="4.44140625" style="124" customWidth="1"/>
    <col min="4108" max="4108" width="12.44140625" style="124" bestFit="1" customWidth="1"/>
    <col min="4109" max="4110" width="11.109375" style="124" bestFit="1" customWidth="1"/>
    <col min="4111" max="4112" width="12.33203125" style="124" bestFit="1" customWidth="1"/>
    <col min="4113" max="4352" width="9.109375" style="124"/>
    <col min="4353" max="4353" width="11.5546875" style="124" customWidth="1"/>
    <col min="4354" max="4354" width="2.33203125" style="124" customWidth="1"/>
    <col min="4355" max="4358" width="1.33203125" style="124" customWidth="1"/>
    <col min="4359" max="4359" width="0.88671875" style="124" customWidth="1"/>
    <col min="4360" max="4360" width="15.44140625" style="124" customWidth="1"/>
    <col min="4361" max="4361" width="0.88671875" style="124" customWidth="1"/>
    <col min="4362" max="4362" width="12.5546875" style="124" customWidth="1"/>
    <col min="4363" max="4363" width="4.44140625" style="124" customWidth="1"/>
    <col min="4364" max="4364" width="12.44140625" style="124" bestFit="1" customWidth="1"/>
    <col min="4365" max="4366" width="11.109375" style="124" bestFit="1" customWidth="1"/>
    <col min="4367" max="4368" width="12.33203125" style="124" bestFit="1" customWidth="1"/>
    <col min="4369" max="4608" width="9.109375" style="124"/>
    <col min="4609" max="4609" width="11.5546875" style="124" customWidth="1"/>
    <col min="4610" max="4610" width="2.33203125" style="124" customWidth="1"/>
    <col min="4611" max="4614" width="1.33203125" style="124" customWidth="1"/>
    <col min="4615" max="4615" width="0.88671875" style="124" customWidth="1"/>
    <col min="4616" max="4616" width="15.44140625" style="124" customWidth="1"/>
    <col min="4617" max="4617" width="0.88671875" style="124" customWidth="1"/>
    <col min="4618" max="4618" width="12.5546875" style="124" customWidth="1"/>
    <col min="4619" max="4619" width="4.44140625" style="124" customWidth="1"/>
    <col min="4620" max="4620" width="12.44140625" style="124" bestFit="1" customWidth="1"/>
    <col min="4621" max="4622" width="11.109375" style="124" bestFit="1" customWidth="1"/>
    <col min="4623" max="4624" width="12.33203125" style="124" bestFit="1" customWidth="1"/>
    <col min="4625" max="4864" width="9.109375" style="124"/>
    <col min="4865" max="4865" width="11.5546875" style="124" customWidth="1"/>
    <col min="4866" max="4866" width="2.33203125" style="124" customWidth="1"/>
    <col min="4867" max="4870" width="1.33203125" style="124" customWidth="1"/>
    <col min="4871" max="4871" width="0.88671875" style="124" customWidth="1"/>
    <col min="4872" max="4872" width="15.44140625" style="124" customWidth="1"/>
    <col min="4873" max="4873" width="0.88671875" style="124" customWidth="1"/>
    <col min="4874" max="4874" width="12.5546875" style="124" customWidth="1"/>
    <col min="4875" max="4875" width="4.44140625" style="124" customWidth="1"/>
    <col min="4876" max="4876" width="12.44140625" style="124" bestFit="1" customWidth="1"/>
    <col min="4877" max="4878" width="11.109375" style="124" bestFit="1" customWidth="1"/>
    <col min="4879" max="4880" width="12.33203125" style="124" bestFit="1" customWidth="1"/>
    <col min="4881" max="5120" width="9.109375" style="124"/>
    <col min="5121" max="5121" width="11.5546875" style="124" customWidth="1"/>
    <col min="5122" max="5122" width="2.33203125" style="124" customWidth="1"/>
    <col min="5123" max="5126" width="1.33203125" style="124" customWidth="1"/>
    <col min="5127" max="5127" width="0.88671875" style="124" customWidth="1"/>
    <col min="5128" max="5128" width="15.44140625" style="124" customWidth="1"/>
    <col min="5129" max="5129" width="0.88671875" style="124" customWidth="1"/>
    <col min="5130" max="5130" width="12.5546875" style="124" customWidth="1"/>
    <col min="5131" max="5131" width="4.44140625" style="124" customWidth="1"/>
    <col min="5132" max="5132" width="12.44140625" style="124" bestFit="1" customWidth="1"/>
    <col min="5133" max="5134" width="11.109375" style="124" bestFit="1" customWidth="1"/>
    <col min="5135" max="5136" width="12.33203125" style="124" bestFit="1" customWidth="1"/>
    <col min="5137" max="5376" width="9.109375" style="124"/>
    <col min="5377" max="5377" width="11.5546875" style="124" customWidth="1"/>
    <col min="5378" max="5378" width="2.33203125" style="124" customWidth="1"/>
    <col min="5379" max="5382" width="1.33203125" style="124" customWidth="1"/>
    <col min="5383" max="5383" width="0.88671875" style="124" customWidth="1"/>
    <col min="5384" max="5384" width="15.44140625" style="124" customWidth="1"/>
    <col min="5385" max="5385" width="0.88671875" style="124" customWidth="1"/>
    <col min="5386" max="5386" width="12.5546875" style="124" customWidth="1"/>
    <col min="5387" max="5387" width="4.44140625" style="124" customWidth="1"/>
    <col min="5388" max="5388" width="12.44140625" style="124" bestFit="1" customWidth="1"/>
    <col min="5389" max="5390" width="11.109375" style="124" bestFit="1" customWidth="1"/>
    <col min="5391" max="5392" width="12.33203125" style="124" bestFit="1" customWidth="1"/>
    <col min="5393" max="5632" width="9.109375" style="124"/>
    <col min="5633" max="5633" width="11.5546875" style="124" customWidth="1"/>
    <col min="5634" max="5634" width="2.33203125" style="124" customWidth="1"/>
    <col min="5635" max="5638" width="1.33203125" style="124" customWidth="1"/>
    <col min="5639" max="5639" width="0.88671875" style="124" customWidth="1"/>
    <col min="5640" max="5640" width="15.44140625" style="124" customWidth="1"/>
    <col min="5641" max="5641" width="0.88671875" style="124" customWidth="1"/>
    <col min="5642" max="5642" width="12.5546875" style="124" customWidth="1"/>
    <col min="5643" max="5643" width="4.44140625" style="124" customWidth="1"/>
    <col min="5644" max="5644" width="12.44140625" style="124" bestFit="1" customWidth="1"/>
    <col min="5645" max="5646" width="11.109375" style="124" bestFit="1" customWidth="1"/>
    <col min="5647" max="5648" width="12.33203125" style="124" bestFit="1" customWidth="1"/>
    <col min="5649" max="5888" width="9.109375" style="124"/>
    <col min="5889" max="5889" width="11.5546875" style="124" customWidth="1"/>
    <col min="5890" max="5890" width="2.33203125" style="124" customWidth="1"/>
    <col min="5891" max="5894" width="1.33203125" style="124" customWidth="1"/>
    <col min="5895" max="5895" width="0.88671875" style="124" customWidth="1"/>
    <col min="5896" max="5896" width="15.44140625" style="124" customWidth="1"/>
    <col min="5897" max="5897" width="0.88671875" style="124" customWidth="1"/>
    <col min="5898" max="5898" width="12.5546875" style="124" customWidth="1"/>
    <col min="5899" max="5899" width="4.44140625" style="124" customWidth="1"/>
    <col min="5900" max="5900" width="12.44140625" style="124" bestFit="1" customWidth="1"/>
    <col min="5901" max="5902" width="11.109375" style="124" bestFit="1" customWidth="1"/>
    <col min="5903" max="5904" width="12.33203125" style="124" bestFit="1" customWidth="1"/>
    <col min="5905" max="6144" width="9.109375" style="124"/>
    <col min="6145" max="6145" width="11.5546875" style="124" customWidth="1"/>
    <col min="6146" max="6146" width="2.33203125" style="124" customWidth="1"/>
    <col min="6147" max="6150" width="1.33203125" style="124" customWidth="1"/>
    <col min="6151" max="6151" width="0.88671875" style="124" customWidth="1"/>
    <col min="6152" max="6152" width="15.44140625" style="124" customWidth="1"/>
    <col min="6153" max="6153" width="0.88671875" style="124" customWidth="1"/>
    <col min="6154" max="6154" width="12.5546875" style="124" customWidth="1"/>
    <col min="6155" max="6155" width="4.44140625" style="124" customWidth="1"/>
    <col min="6156" max="6156" width="12.44140625" style="124" bestFit="1" customWidth="1"/>
    <col min="6157" max="6158" width="11.109375" style="124" bestFit="1" customWidth="1"/>
    <col min="6159" max="6160" width="12.33203125" style="124" bestFit="1" customWidth="1"/>
    <col min="6161" max="6400" width="9.109375" style="124"/>
    <col min="6401" max="6401" width="11.5546875" style="124" customWidth="1"/>
    <col min="6402" max="6402" width="2.33203125" style="124" customWidth="1"/>
    <col min="6403" max="6406" width="1.33203125" style="124" customWidth="1"/>
    <col min="6407" max="6407" width="0.88671875" style="124" customWidth="1"/>
    <col min="6408" max="6408" width="15.44140625" style="124" customWidth="1"/>
    <col min="6409" max="6409" width="0.88671875" style="124" customWidth="1"/>
    <col min="6410" max="6410" width="12.5546875" style="124" customWidth="1"/>
    <col min="6411" max="6411" width="4.44140625" style="124" customWidth="1"/>
    <col min="6412" max="6412" width="12.44140625" style="124" bestFit="1" customWidth="1"/>
    <col min="6413" max="6414" width="11.109375" style="124" bestFit="1" customWidth="1"/>
    <col min="6415" max="6416" width="12.33203125" style="124" bestFit="1" customWidth="1"/>
    <col min="6417" max="6656" width="9.109375" style="124"/>
    <col min="6657" max="6657" width="11.5546875" style="124" customWidth="1"/>
    <col min="6658" max="6658" width="2.33203125" style="124" customWidth="1"/>
    <col min="6659" max="6662" width="1.33203125" style="124" customWidth="1"/>
    <col min="6663" max="6663" width="0.88671875" style="124" customWidth="1"/>
    <col min="6664" max="6664" width="15.44140625" style="124" customWidth="1"/>
    <col min="6665" max="6665" width="0.88671875" style="124" customWidth="1"/>
    <col min="6666" max="6666" width="12.5546875" style="124" customWidth="1"/>
    <col min="6667" max="6667" width="4.44140625" style="124" customWidth="1"/>
    <col min="6668" max="6668" width="12.44140625" style="124" bestFit="1" customWidth="1"/>
    <col min="6669" max="6670" width="11.109375" style="124" bestFit="1" customWidth="1"/>
    <col min="6671" max="6672" width="12.33203125" style="124" bestFit="1" customWidth="1"/>
    <col min="6673" max="6912" width="9.109375" style="124"/>
    <col min="6913" max="6913" width="11.5546875" style="124" customWidth="1"/>
    <col min="6914" max="6914" width="2.33203125" style="124" customWidth="1"/>
    <col min="6915" max="6918" width="1.33203125" style="124" customWidth="1"/>
    <col min="6919" max="6919" width="0.88671875" style="124" customWidth="1"/>
    <col min="6920" max="6920" width="15.44140625" style="124" customWidth="1"/>
    <col min="6921" max="6921" width="0.88671875" style="124" customWidth="1"/>
    <col min="6922" max="6922" width="12.5546875" style="124" customWidth="1"/>
    <col min="6923" max="6923" width="4.44140625" style="124" customWidth="1"/>
    <col min="6924" max="6924" width="12.44140625" style="124" bestFit="1" customWidth="1"/>
    <col min="6925" max="6926" width="11.109375" style="124" bestFit="1" customWidth="1"/>
    <col min="6927" max="6928" width="12.33203125" style="124" bestFit="1" customWidth="1"/>
    <col min="6929" max="7168" width="9.109375" style="124"/>
    <col min="7169" max="7169" width="11.5546875" style="124" customWidth="1"/>
    <col min="7170" max="7170" width="2.33203125" style="124" customWidth="1"/>
    <col min="7171" max="7174" width="1.33203125" style="124" customWidth="1"/>
    <col min="7175" max="7175" width="0.88671875" style="124" customWidth="1"/>
    <col min="7176" max="7176" width="15.44140625" style="124" customWidth="1"/>
    <col min="7177" max="7177" width="0.88671875" style="124" customWidth="1"/>
    <col min="7178" max="7178" width="12.5546875" style="124" customWidth="1"/>
    <col min="7179" max="7179" width="4.44140625" style="124" customWidth="1"/>
    <col min="7180" max="7180" width="12.44140625" style="124" bestFit="1" customWidth="1"/>
    <col min="7181" max="7182" width="11.109375" style="124" bestFit="1" customWidth="1"/>
    <col min="7183" max="7184" width="12.33203125" style="124" bestFit="1" customWidth="1"/>
    <col min="7185" max="7424" width="9.109375" style="124"/>
    <col min="7425" max="7425" width="11.5546875" style="124" customWidth="1"/>
    <col min="7426" max="7426" width="2.33203125" style="124" customWidth="1"/>
    <col min="7427" max="7430" width="1.33203125" style="124" customWidth="1"/>
    <col min="7431" max="7431" width="0.88671875" style="124" customWidth="1"/>
    <col min="7432" max="7432" width="15.44140625" style="124" customWidth="1"/>
    <col min="7433" max="7433" width="0.88671875" style="124" customWidth="1"/>
    <col min="7434" max="7434" width="12.5546875" style="124" customWidth="1"/>
    <col min="7435" max="7435" width="4.44140625" style="124" customWidth="1"/>
    <col min="7436" max="7436" width="12.44140625" style="124" bestFit="1" customWidth="1"/>
    <col min="7437" max="7438" width="11.109375" style="124" bestFit="1" customWidth="1"/>
    <col min="7439" max="7440" width="12.33203125" style="124" bestFit="1" customWidth="1"/>
    <col min="7441" max="7680" width="9.109375" style="124"/>
    <col min="7681" max="7681" width="11.5546875" style="124" customWidth="1"/>
    <col min="7682" max="7682" width="2.33203125" style="124" customWidth="1"/>
    <col min="7683" max="7686" width="1.33203125" style="124" customWidth="1"/>
    <col min="7687" max="7687" width="0.88671875" style="124" customWidth="1"/>
    <col min="7688" max="7688" width="15.44140625" style="124" customWidth="1"/>
    <col min="7689" max="7689" width="0.88671875" style="124" customWidth="1"/>
    <col min="7690" max="7690" width="12.5546875" style="124" customWidth="1"/>
    <col min="7691" max="7691" width="4.44140625" style="124" customWidth="1"/>
    <col min="7692" max="7692" width="12.44140625" style="124" bestFit="1" customWidth="1"/>
    <col min="7693" max="7694" width="11.109375" style="124" bestFit="1" customWidth="1"/>
    <col min="7695" max="7696" width="12.33203125" style="124" bestFit="1" customWidth="1"/>
    <col min="7697" max="7936" width="9.109375" style="124"/>
    <col min="7937" max="7937" width="11.5546875" style="124" customWidth="1"/>
    <col min="7938" max="7938" width="2.33203125" style="124" customWidth="1"/>
    <col min="7939" max="7942" width="1.33203125" style="124" customWidth="1"/>
    <col min="7943" max="7943" width="0.88671875" style="124" customWidth="1"/>
    <col min="7944" max="7944" width="15.44140625" style="124" customWidth="1"/>
    <col min="7945" max="7945" width="0.88671875" style="124" customWidth="1"/>
    <col min="7946" max="7946" width="12.5546875" style="124" customWidth="1"/>
    <col min="7947" max="7947" width="4.44140625" style="124" customWidth="1"/>
    <col min="7948" max="7948" width="12.44140625" style="124" bestFit="1" customWidth="1"/>
    <col min="7949" max="7950" width="11.109375" style="124" bestFit="1" customWidth="1"/>
    <col min="7951" max="7952" width="12.33203125" style="124" bestFit="1" customWidth="1"/>
    <col min="7953" max="8192" width="9.109375" style="124"/>
    <col min="8193" max="8193" width="11.5546875" style="124" customWidth="1"/>
    <col min="8194" max="8194" width="2.33203125" style="124" customWidth="1"/>
    <col min="8195" max="8198" width="1.33203125" style="124" customWidth="1"/>
    <col min="8199" max="8199" width="0.88671875" style="124" customWidth="1"/>
    <col min="8200" max="8200" width="15.44140625" style="124" customWidth="1"/>
    <col min="8201" max="8201" width="0.88671875" style="124" customWidth="1"/>
    <col min="8202" max="8202" width="12.5546875" style="124" customWidth="1"/>
    <col min="8203" max="8203" width="4.44140625" style="124" customWidth="1"/>
    <col min="8204" max="8204" width="12.44140625" style="124" bestFit="1" customWidth="1"/>
    <col min="8205" max="8206" width="11.109375" style="124" bestFit="1" customWidth="1"/>
    <col min="8207" max="8208" width="12.33203125" style="124" bestFit="1" customWidth="1"/>
    <col min="8209" max="8448" width="9.109375" style="124"/>
    <col min="8449" max="8449" width="11.5546875" style="124" customWidth="1"/>
    <col min="8450" max="8450" width="2.33203125" style="124" customWidth="1"/>
    <col min="8451" max="8454" width="1.33203125" style="124" customWidth="1"/>
    <col min="8455" max="8455" width="0.88671875" style="124" customWidth="1"/>
    <col min="8456" max="8456" width="15.44140625" style="124" customWidth="1"/>
    <col min="8457" max="8457" width="0.88671875" style="124" customWidth="1"/>
    <col min="8458" max="8458" width="12.5546875" style="124" customWidth="1"/>
    <col min="8459" max="8459" width="4.44140625" style="124" customWidth="1"/>
    <col min="8460" max="8460" width="12.44140625" style="124" bestFit="1" customWidth="1"/>
    <col min="8461" max="8462" width="11.109375" style="124" bestFit="1" customWidth="1"/>
    <col min="8463" max="8464" width="12.33203125" style="124" bestFit="1" customWidth="1"/>
    <col min="8465" max="8704" width="9.109375" style="124"/>
    <col min="8705" max="8705" width="11.5546875" style="124" customWidth="1"/>
    <col min="8706" max="8706" width="2.33203125" style="124" customWidth="1"/>
    <col min="8707" max="8710" width="1.33203125" style="124" customWidth="1"/>
    <col min="8711" max="8711" width="0.88671875" style="124" customWidth="1"/>
    <col min="8712" max="8712" width="15.44140625" style="124" customWidth="1"/>
    <col min="8713" max="8713" width="0.88671875" style="124" customWidth="1"/>
    <col min="8714" max="8714" width="12.5546875" style="124" customWidth="1"/>
    <col min="8715" max="8715" width="4.44140625" style="124" customWidth="1"/>
    <col min="8716" max="8716" width="12.44140625" style="124" bestFit="1" customWidth="1"/>
    <col min="8717" max="8718" width="11.109375" style="124" bestFit="1" customWidth="1"/>
    <col min="8719" max="8720" width="12.33203125" style="124" bestFit="1" customWidth="1"/>
    <col min="8721" max="8960" width="9.109375" style="124"/>
    <col min="8961" max="8961" width="11.5546875" style="124" customWidth="1"/>
    <col min="8962" max="8962" width="2.33203125" style="124" customWidth="1"/>
    <col min="8963" max="8966" width="1.33203125" style="124" customWidth="1"/>
    <col min="8967" max="8967" width="0.88671875" style="124" customWidth="1"/>
    <col min="8968" max="8968" width="15.44140625" style="124" customWidth="1"/>
    <col min="8969" max="8969" width="0.88671875" style="124" customWidth="1"/>
    <col min="8970" max="8970" width="12.5546875" style="124" customWidth="1"/>
    <col min="8971" max="8971" width="4.44140625" style="124" customWidth="1"/>
    <col min="8972" max="8972" width="12.44140625" style="124" bestFit="1" customWidth="1"/>
    <col min="8973" max="8974" width="11.109375" style="124" bestFit="1" customWidth="1"/>
    <col min="8975" max="8976" width="12.33203125" style="124" bestFit="1" customWidth="1"/>
    <col min="8977" max="9216" width="9.109375" style="124"/>
    <col min="9217" max="9217" width="11.5546875" style="124" customWidth="1"/>
    <col min="9218" max="9218" width="2.33203125" style="124" customWidth="1"/>
    <col min="9219" max="9222" width="1.33203125" style="124" customWidth="1"/>
    <col min="9223" max="9223" width="0.88671875" style="124" customWidth="1"/>
    <col min="9224" max="9224" width="15.44140625" style="124" customWidth="1"/>
    <col min="9225" max="9225" width="0.88671875" style="124" customWidth="1"/>
    <col min="9226" max="9226" width="12.5546875" style="124" customWidth="1"/>
    <col min="9227" max="9227" width="4.44140625" style="124" customWidth="1"/>
    <col min="9228" max="9228" width="12.44140625" style="124" bestFit="1" customWidth="1"/>
    <col min="9229" max="9230" width="11.109375" style="124" bestFit="1" customWidth="1"/>
    <col min="9231" max="9232" width="12.33203125" style="124" bestFit="1" customWidth="1"/>
    <col min="9233" max="9472" width="9.109375" style="124"/>
    <col min="9473" max="9473" width="11.5546875" style="124" customWidth="1"/>
    <col min="9474" max="9474" width="2.33203125" style="124" customWidth="1"/>
    <col min="9475" max="9478" width="1.33203125" style="124" customWidth="1"/>
    <col min="9479" max="9479" width="0.88671875" style="124" customWidth="1"/>
    <col min="9480" max="9480" width="15.44140625" style="124" customWidth="1"/>
    <col min="9481" max="9481" width="0.88671875" style="124" customWidth="1"/>
    <col min="9482" max="9482" width="12.5546875" style="124" customWidth="1"/>
    <col min="9483" max="9483" width="4.44140625" style="124" customWidth="1"/>
    <col min="9484" max="9484" width="12.44140625" style="124" bestFit="1" customWidth="1"/>
    <col min="9485" max="9486" width="11.109375" style="124" bestFit="1" customWidth="1"/>
    <col min="9487" max="9488" width="12.33203125" style="124" bestFit="1" customWidth="1"/>
    <col min="9489" max="9728" width="9.109375" style="124"/>
    <col min="9729" max="9729" width="11.5546875" style="124" customWidth="1"/>
    <col min="9730" max="9730" width="2.33203125" style="124" customWidth="1"/>
    <col min="9731" max="9734" width="1.33203125" style="124" customWidth="1"/>
    <col min="9735" max="9735" width="0.88671875" style="124" customWidth="1"/>
    <col min="9736" max="9736" width="15.44140625" style="124" customWidth="1"/>
    <col min="9737" max="9737" width="0.88671875" style="124" customWidth="1"/>
    <col min="9738" max="9738" width="12.5546875" style="124" customWidth="1"/>
    <col min="9739" max="9739" width="4.44140625" style="124" customWidth="1"/>
    <col min="9740" max="9740" width="12.44140625" style="124" bestFit="1" customWidth="1"/>
    <col min="9741" max="9742" width="11.109375" style="124" bestFit="1" customWidth="1"/>
    <col min="9743" max="9744" width="12.33203125" style="124" bestFit="1" customWidth="1"/>
    <col min="9745" max="9984" width="9.109375" style="124"/>
    <col min="9985" max="9985" width="11.5546875" style="124" customWidth="1"/>
    <col min="9986" max="9986" width="2.33203125" style="124" customWidth="1"/>
    <col min="9987" max="9990" width="1.33203125" style="124" customWidth="1"/>
    <col min="9991" max="9991" width="0.88671875" style="124" customWidth="1"/>
    <col min="9992" max="9992" width="15.44140625" style="124" customWidth="1"/>
    <col min="9993" max="9993" width="0.88671875" style="124" customWidth="1"/>
    <col min="9994" max="9994" width="12.5546875" style="124" customWidth="1"/>
    <col min="9995" max="9995" width="4.44140625" style="124" customWidth="1"/>
    <col min="9996" max="9996" width="12.44140625" style="124" bestFit="1" customWidth="1"/>
    <col min="9997" max="9998" width="11.109375" style="124" bestFit="1" customWidth="1"/>
    <col min="9999" max="10000" width="12.33203125" style="124" bestFit="1" customWidth="1"/>
    <col min="10001" max="10240" width="9.109375" style="124"/>
    <col min="10241" max="10241" width="11.5546875" style="124" customWidth="1"/>
    <col min="10242" max="10242" width="2.33203125" style="124" customWidth="1"/>
    <col min="10243" max="10246" width="1.33203125" style="124" customWidth="1"/>
    <col min="10247" max="10247" width="0.88671875" style="124" customWidth="1"/>
    <col min="10248" max="10248" width="15.44140625" style="124" customWidth="1"/>
    <col min="10249" max="10249" width="0.88671875" style="124" customWidth="1"/>
    <col min="10250" max="10250" width="12.5546875" style="124" customWidth="1"/>
    <col min="10251" max="10251" width="4.44140625" style="124" customWidth="1"/>
    <col min="10252" max="10252" width="12.44140625" style="124" bestFit="1" customWidth="1"/>
    <col min="10253" max="10254" width="11.109375" style="124" bestFit="1" customWidth="1"/>
    <col min="10255" max="10256" width="12.33203125" style="124" bestFit="1" customWidth="1"/>
    <col min="10257" max="10496" width="9.109375" style="124"/>
    <col min="10497" max="10497" width="11.5546875" style="124" customWidth="1"/>
    <col min="10498" max="10498" width="2.33203125" style="124" customWidth="1"/>
    <col min="10499" max="10502" width="1.33203125" style="124" customWidth="1"/>
    <col min="10503" max="10503" width="0.88671875" style="124" customWidth="1"/>
    <col min="10504" max="10504" width="15.44140625" style="124" customWidth="1"/>
    <col min="10505" max="10505" width="0.88671875" style="124" customWidth="1"/>
    <col min="10506" max="10506" width="12.5546875" style="124" customWidth="1"/>
    <col min="10507" max="10507" width="4.44140625" style="124" customWidth="1"/>
    <col min="10508" max="10508" width="12.44140625" style="124" bestFit="1" customWidth="1"/>
    <col min="10509" max="10510" width="11.109375" style="124" bestFit="1" customWidth="1"/>
    <col min="10511" max="10512" width="12.33203125" style="124" bestFit="1" customWidth="1"/>
    <col min="10513" max="10752" width="9.109375" style="124"/>
    <col min="10753" max="10753" width="11.5546875" style="124" customWidth="1"/>
    <col min="10754" max="10754" width="2.33203125" style="124" customWidth="1"/>
    <col min="10755" max="10758" width="1.33203125" style="124" customWidth="1"/>
    <col min="10759" max="10759" width="0.88671875" style="124" customWidth="1"/>
    <col min="10760" max="10760" width="15.44140625" style="124" customWidth="1"/>
    <col min="10761" max="10761" width="0.88671875" style="124" customWidth="1"/>
    <col min="10762" max="10762" width="12.5546875" style="124" customWidth="1"/>
    <col min="10763" max="10763" width="4.44140625" style="124" customWidth="1"/>
    <col min="10764" max="10764" width="12.44140625" style="124" bestFit="1" customWidth="1"/>
    <col min="10765" max="10766" width="11.109375" style="124" bestFit="1" customWidth="1"/>
    <col min="10767" max="10768" width="12.33203125" style="124" bestFit="1" customWidth="1"/>
    <col min="10769" max="11008" width="9.109375" style="124"/>
    <col min="11009" max="11009" width="11.5546875" style="124" customWidth="1"/>
    <col min="11010" max="11010" width="2.33203125" style="124" customWidth="1"/>
    <col min="11011" max="11014" width="1.33203125" style="124" customWidth="1"/>
    <col min="11015" max="11015" width="0.88671875" style="124" customWidth="1"/>
    <col min="11016" max="11016" width="15.44140625" style="124" customWidth="1"/>
    <col min="11017" max="11017" width="0.88671875" style="124" customWidth="1"/>
    <col min="11018" max="11018" width="12.5546875" style="124" customWidth="1"/>
    <col min="11019" max="11019" width="4.44140625" style="124" customWidth="1"/>
    <col min="11020" max="11020" width="12.44140625" style="124" bestFit="1" customWidth="1"/>
    <col min="11021" max="11022" width="11.109375" style="124" bestFit="1" customWidth="1"/>
    <col min="11023" max="11024" width="12.33203125" style="124" bestFit="1" customWidth="1"/>
    <col min="11025" max="11264" width="9.109375" style="124"/>
    <col min="11265" max="11265" width="11.5546875" style="124" customWidth="1"/>
    <col min="11266" max="11266" width="2.33203125" style="124" customWidth="1"/>
    <col min="11267" max="11270" width="1.33203125" style="124" customWidth="1"/>
    <col min="11271" max="11271" width="0.88671875" style="124" customWidth="1"/>
    <col min="11272" max="11272" width="15.44140625" style="124" customWidth="1"/>
    <col min="11273" max="11273" width="0.88671875" style="124" customWidth="1"/>
    <col min="11274" max="11274" width="12.5546875" style="124" customWidth="1"/>
    <col min="11275" max="11275" width="4.44140625" style="124" customWidth="1"/>
    <col min="11276" max="11276" width="12.44140625" style="124" bestFit="1" customWidth="1"/>
    <col min="11277" max="11278" width="11.109375" style="124" bestFit="1" customWidth="1"/>
    <col min="11279" max="11280" width="12.33203125" style="124" bestFit="1" customWidth="1"/>
    <col min="11281" max="11520" width="9.109375" style="124"/>
    <col min="11521" max="11521" width="11.5546875" style="124" customWidth="1"/>
    <col min="11522" max="11522" width="2.33203125" style="124" customWidth="1"/>
    <col min="11523" max="11526" width="1.33203125" style="124" customWidth="1"/>
    <col min="11527" max="11527" width="0.88671875" style="124" customWidth="1"/>
    <col min="11528" max="11528" width="15.44140625" style="124" customWidth="1"/>
    <col min="11529" max="11529" width="0.88671875" style="124" customWidth="1"/>
    <col min="11530" max="11530" width="12.5546875" style="124" customWidth="1"/>
    <col min="11531" max="11531" width="4.44140625" style="124" customWidth="1"/>
    <col min="11532" max="11532" width="12.44140625" style="124" bestFit="1" customWidth="1"/>
    <col min="11533" max="11534" width="11.109375" style="124" bestFit="1" customWidth="1"/>
    <col min="11535" max="11536" width="12.33203125" style="124" bestFit="1" customWidth="1"/>
    <col min="11537" max="11776" width="9.109375" style="124"/>
    <col min="11777" max="11777" width="11.5546875" style="124" customWidth="1"/>
    <col min="11778" max="11778" width="2.33203125" style="124" customWidth="1"/>
    <col min="11779" max="11782" width="1.33203125" style="124" customWidth="1"/>
    <col min="11783" max="11783" width="0.88671875" style="124" customWidth="1"/>
    <col min="11784" max="11784" width="15.44140625" style="124" customWidth="1"/>
    <col min="11785" max="11785" width="0.88671875" style="124" customWidth="1"/>
    <col min="11786" max="11786" width="12.5546875" style="124" customWidth="1"/>
    <col min="11787" max="11787" width="4.44140625" style="124" customWidth="1"/>
    <col min="11788" max="11788" width="12.44140625" style="124" bestFit="1" customWidth="1"/>
    <col min="11789" max="11790" width="11.109375" style="124" bestFit="1" customWidth="1"/>
    <col min="11791" max="11792" width="12.33203125" style="124" bestFit="1" customWidth="1"/>
    <col min="11793" max="12032" width="9.109375" style="124"/>
    <col min="12033" max="12033" width="11.5546875" style="124" customWidth="1"/>
    <col min="12034" max="12034" width="2.33203125" style="124" customWidth="1"/>
    <col min="12035" max="12038" width="1.33203125" style="124" customWidth="1"/>
    <col min="12039" max="12039" width="0.88671875" style="124" customWidth="1"/>
    <col min="12040" max="12040" width="15.44140625" style="124" customWidth="1"/>
    <col min="12041" max="12041" width="0.88671875" style="124" customWidth="1"/>
    <col min="12042" max="12042" width="12.5546875" style="124" customWidth="1"/>
    <col min="12043" max="12043" width="4.44140625" style="124" customWidth="1"/>
    <col min="12044" max="12044" width="12.44140625" style="124" bestFit="1" customWidth="1"/>
    <col min="12045" max="12046" width="11.109375" style="124" bestFit="1" customWidth="1"/>
    <col min="12047" max="12048" width="12.33203125" style="124" bestFit="1" customWidth="1"/>
    <col min="12049" max="12288" width="9.109375" style="124"/>
    <col min="12289" max="12289" width="11.5546875" style="124" customWidth="1"/>
    <col min="12290" max="12290" width="2.33203125" style="124" customWidth="1"/>
    <col min="12291" max="12294" width="1.33203125" style="124" customWidth="1"/>
    <col min="12295" max="12295" width="0.88671875" style="124" customWidth="1"/>
    <col min="12296" max="12296" width="15.44140625" style="124" customWidth="1"/>
    <col min="12297" max="12297" width="0.88671875" style="124" customWidth="1"/>
    <col min="12298" max="12298" width="12.5546875" style="124" customWidth="1"/>
    <col min="12299" max="12299" width="4.44140625" style="124" customWidth="1"/>
    <col min="12300" max="12300" width="12.44140625" style="124" bestFit="1" customWidth="1"/>
    <col min="12301" max="12302" width="11.109375" style="124" bestFit="1" customWidth="1"/>
    <col min="12303" max="12304" width="12.33203125" style="124" bestFit="1" customWidth="1"/>
    <col min="12305" max="12544" width="9.109375" style="124"/>
    <col min="12545" max="12545" width="11.5546875" style="124" customWidth="1"/>
    <col min="12546" max="12546" width="2.33203125" style="124" customWidth="1"/>
    <col min="12547" max="12550" width="1.33203125" style="124" customWidth="1"/>
    <col min="12551" max="12551" width="0.88671875" style="124" customWidth="1"/>
    <col min="12552" max="12552" width="15.44140625" style="124" customWidth="1"/>
    <col min="12553" max="12553" width="0.88671875" style="124" customWidth="1"/>
    <col min="12554" max="12554" width="12.5546875" style="124" customWidth="1"/>
    <col min="12555" max="12555" width="4.44140625" style="124" customWidth="1"/>
    <col min="12556" max="12556" width="12.44140625" style="124" bestFit="1" customWidth="1"/>
    <col min="12557" max="12558" width="11.109375" style="124" bestFit="1" customWidth="1"/>
    <col min="12559" max="12560" width="12.33203125" style="124" bestFit="1" customWidth="1"/>
    <col min="12561" max="12800" width="9.109375" style="124"/>
    <col min="12801" max="12801" width="11.5546875" style="124" customWidth="1"/>
    <col min="12802" max="12802" width="2.33203125" style="124" customWidth="1"/>
    <col min="12803" max="12806" width="1.33203125" style="124" customWidth="1"/>
    <col min="12807" max="12807" width="0.88671875" style="124" customWidth="1"/>
    <col min="12808" max="12808" width="15.44140625" style="124" customWidth="1"/>
    <col min="12809" max="12809" width="0.88671875" style="124" customWidth="1"/>
    <col min="12810" max="12810" width="12.5546875" style="124" customWidth="1"/>
    <col min="12811" max="12811" width="4.44140625" style="124" customWidth="1"/>
    <col min="12812" max="12812" width="12.44140625" style="124" bestFit="1" customWidth="1"/>
    <col min="12813" max="12814" width="11.109375" style="124" bestFit="1" customWidth="1"/>
    <col min="12815" max="12816" width="12.33203125" style="124" bestFit="1" customWidth="1"/>
    <col min="12817" max="13056" width="9.109375" style="124"/>
    <col min="13057" max="13057" width="11.5546875" style="124" customWidth="1"/>
    <col min="13058" max="13058" width="2.33203125" style="124" customWidth="1"/>
    <col min="13059" max="13062" width="1.33203125" style="124" customWidth="1"/>
    <col min="13063" max="13063" width="0.88671875" style="124" customWidth="1"/>
    <col min="13064" max="13064" width="15.44140625" style="124" customWidth="1"/>
    <col min="13065" max="13065" width="0.88671875" style="124" customWidth="1"/>
    <col min="13066" max="13066" width="12.5546875" style="124" customWidth="1"/>
    <col min="13067" max="13067" width="4.44140625" style="124" customWidth="1"/>
    <col min="13068" max="13068" width="12.44140625" style="124" bestFit="1" customWidth="1"/>
    <col min="13069" max="13070" width="11.109375" style="124" bestFit="1" customWidth="1"/>
    <col min="13071" max="13072" width="12.33203125" style="124" bestFit="1" customWidth="1"/>
    <col min="13073" max="13312" width="9.109375" style="124"/>
    <col min="13313" max="13313" width="11.5546875" style="124" customWidth="1"/>
    <col min="13314" max="13314" width="2.33203125" style="124" customWidth="1"/>
    <col min="13315" max="13318" width="1.33203125" style="124" customWidth="1"/>
    <col min="13319" max="13319" width="0.88671875" style="124" customWidth="1"/>
    <col min="13320" max="13320" width="15.44140625" style="124" customWidth="1"/>
    <col min="13321" max="13321" width="0.88671875" style="124" customWidth="1"/>
    <col min="13322" max="13322" width="12.5546875" style="124" customWidth="1"/>
    <col min="13323" max="13323" width="4.44140625" style="124" customWidth="1"/>
    <col min="13324" max="13324" width="12.44140625" style="124" bestFit="1" customWidth="1"/>
    <col min="13325" max="13326" width="11.109375" style="124" bestFit="1" customWidth="1"/>
    <col min="13327" max="13328" width="12.33203125" style="124" bestFit="1" customWidth="1"/>
    <col min="13329" max="13568" width="9.109375" style="124"/>
    <col min="13569" max="13569" width="11.5546875" style="124" customWidth="1"/>
    <col min="13570" max="13570" width="2.33203125" style="124" customWidth="1"/>
    <col min="13571" max="13574" width="1.33203125" style="124" customWidth="1"/>
    <col min="13575" max="13575" width="0.88671875" style="124" customWidth="1"/>
    <col min="13576" max="13576" width="15.44140625" style="124" customWidth="1"/>
    <col min="13577" max="13577" width="0.88671875" style="124" customWidth="1"/>
    <col min="13578" max="13578" width="12.5546875" style="124" customWidth="1"/>
    <col min="13579" max="13579" width="4.44140625" style="124" customWidth="1"/>
    <col min="13580" max="13580" width="12.44140625" style="124" bestFit="1" customWidth="1"/>
    <col min="13581" max="13582" width="11.109375" style="124" bestFit="1" customWidth="1"/>
    <col min="13583" max="13584" width="12.33203125" style="124" bestFit="1" customWidth="1"/>
    <col min="13585" max="13824" width="9.109375" style="124"/>
    <col min="13825" max="13825" width="11.5546875" style="124" customWidth="1"/>
    <col min="13826" max="13826" width="2.33203125" style="124" customWidth="1"/>
    <col min="13827" max="13830" width="1.33203125" style="124" customWidth="1"/>
    <col min="13831" max="13831" width="0.88671875" style="124" customWidth="1"/>
    <col min="13832" max="13832" width="15.44140625" style="124" customWidth="1"/>
    <col min="13833" max="13833" width="0.88671875" style="124" customWidth="1"/>
    <col min="13834" max="13834" width="12.5546875" style="124" customWidth="1"/>
    <col min="13835" max="13835" width="4.44140625" style="124" customWidth="1"/>
    <col min="13836" max="13836" width="12.44140625" style="124" bestFit="1" customWidth="1"/>
    <col min="13837" max="13838" width="11.109375" style="124" bestFit="1" customWidth="1"/>
    <col min="13839" max="13840" width="12.33203125" style="124" bestFit="1" customWidth="1"/>
    <col min="13841" max="14080" width="9.109375" style="124"/>
    <col min="14081" max="14081" width="11.5546875" style="124" customWidth="1"/>
    <col min="14082" max="14082" width="2.33203125" style="124" customWidth="1"/>
    <col min="14083" max="14086" width="1.33203125" style="124" customWidth="1"/>
    <col min="14087" max="14087" width="0.88671875" style="124" customWidth="1"/>
    <col min="14088" max="14088" width="15.44140625" style="124" customWidth="1"/>
    <col min="14089" max="14089" width="0.88671875" style="124" customWidth="1"/>
    <col min="14090" max="14090" width="12.5546875" style="124" customWidth="1"/>
    <col min="14091" max="14091" width="4.44140625" style="124" customWidth="1"/>
    <col min="14092" max="14092" width="12.44140625" style="124" bestFit="1" customWidth="1"/>
    <col min="14093" max="14094" width="11.109375" style="124" bestFit="1" customWidth="1"/>
    <col min="14095" max="14096" width="12.33203125" style="124" bestFit="1" customWidth="1"/>
    <col min="14097" max="14336" width="9.109375" style="124"/>
    <col min="14337" max="14337" width="11.5546875" style="124" customWidth="1"/>
    <col min="14338" max="14338" width="2.33203125" style="124" customWidth="1"/>
    <col min="14339" max="14342" width="1.33203125" style="124" customWidth="1"/>
    <col min="14343" max="14343" width="0.88671875" style="124" customWidth="1"/>
    <col min="14344" max="14344" width="15.44140625" style="124" customWidth="1"/>
    <col min="14345" max="14345" width="0.88671875" style="124" customWidth="1"/>
    <col min="14346" max="14346" width="12.5546875" style="124" customWidth="1"/>
    <col min="14347" max="14347" width="4.44140625" style="124" customWidth="1"/>
    <col min="14348" max="14348" width="12.44140625" style="124" bestFit="1" customWidth="1"/>
    <col min="14349" max="14350" width="11.109375" style="124" bestFit="1" customWidth="1"/>
    <col min="14351" max="14352" width="12.33203125" style="124" bestFit="1" customWidth="1"/>
    <col min="14353" max="14592" width="9.109375" style="124"/>
    <col min="14593" max="14593" width="11.5546875" style="124" customWidth="1"/>
    <col min="14594" max="14594" width="2.33203125" style="124" customWidth="1"/>
    <col min="14595" max="14598" width="1.33203125" style="124" customWidth="1"/>
    <col min="14599" max="14599" width="0.88671875" style="124" customWidth="1"/>
    <col min="14600" max="14600" width="15.44140625" style="124" customWidth="1"/>
    <col min="14601" max="14601" width="0.88671875" style="124" customWidth="1"/>
    <col min="14602" max="14602" width="12.5546875" style="124" customWidth="1"/>
    <col min="14603" max="14603" width="4.44140625" style="124" customWidth="1"/>
    <col min="14604" max="14604" width="12.44140625" style="124" bestFit="1" customWidth="1"/>
    <col min="14605" max="14606" width="11.109375" style="124" bestFit="1" customWidth="1"/>
    <col min="14607" max="14608" width="12.33203125" style="124" bestFit="1" customWidth="1"/>
    <col min="14609" max="14848" width="9.109375" style="124"/>
    <col min="14849" max="14849" width="11.5546875" style="124" customWidth="1"/>
    <col min="14850" max="14850" width="2.33203125" style="124" customWidth="1"/>
    <col min="14851" max="14854" width="1.33203125" style="124" customWidth="1"/>
    <col min="14855" max="14855" width="0.88671875" style="124" customWidth="1"/>
    <col min="14856" max="14856" width="15.44140625" style="124" customWidth="1"/>
    <col min="14857" max="14857" width="0.88671875" style="124" customWidth="1"/>
    <col min="14858" max="14858" width="12.5546875" style="124" customWidth="1"/>
    <col min="14859" max="14859" width="4.44140625" style="124" customWidth="1"/>
    <col min="14860" max="14860" width="12.44140625" style="124" bestFit="1" customWidth="1"/>
    <col min="14861" max="14862" width="11.109375" style="124" bestFit="1" customWidth="1"/>
    <col min="14863" max="14864" width="12.33203125" style="124" bestFit="1" customWidth="1"/>
    <col min="14865" max="15104" width="9.109375" style="124"/>
    <col min="15105" max="15105" width="11.5546875" style="124" customWidth="1"/>
    <col min="15106" max="15106" width="2.33203125" style="124" customWidth="1"/>
    <col min="15107" max="15110" width="1.33203125" style="124" customWidth="1"/>
    <col min="15111" max="15111" width="0.88671875" style="124" customWidth="1"/>
    <col min="15112" max="15112" width="15.44140625" style="124" customWidth="1"/>
    <col min="15113" max="15113" width="0.88671875" style="124" customWidth="1"/>
    <col min="15114" max="15114" width="12.5546875" style="124" customWidth="1"/>
    <col min="15115" max="15115" width="4.44140625" style="124" customWidth="1"/>
    <col min="15116" max="15116" width="12.44140625" style="124" bestFit="1" customWidth="1"/>
    <col min="15117" max="15118" width="11.109375" style="124" bestFit="1" customWidth="1"/>
    <col min="15119" max="15120" width="12.33203125" style="124" bestFit="1" customWidth="1"/>
    <col min="15121" max="15360" width="9.109375" style="124"/>
    <col min="15361" max="15361" width="11.5546875" style="124" customWidth="1"/>
    <col min="15362" max="15362" width="2.33203125" style="124" customWidth="1"/>
    <col min="15363" max="15366" width="1.33203125" style="124" customWidth="1"/>
    <col min="15367" max="15367" width="0.88671875" style="124" customWidth="1"/>
    <col min="15368" max="15368" width="15.44140625" style="124" customWidth="1"/>
    <col min="15369" max="15369" width="0.88671875" style="124" customWidth="1"/>
    <col min="15370" max="15370" width="12.5546875" style="124" customWidth="1"/>
    <col min="15371" max="15371" width="4.44140625" style="124" customWidth="1"/>
    <col min="15372" max="15372" width="12.44140625" style="124" bestFit="1" customWidth="1"/>
    <col min="15373" max="15374" width="11.109375" style="124" bestFit="1" customWidth="1"/>
    <col min="15375" max="15376" width="12.33203125" style="124" bestFit="1" customWidth="1"/>
    <col min="15377" max="15616" width="9.109375" style="124"/>
    <col min="15617" max="15617" width="11.5546875" style="124" customWidth="1"/>
    <col min="15618" max="15618" width="2.33203125" style="124" customWidth="1"/>
    <col min="15619" max="15622" width="1.33203125" style="124" customWidth="1"/>
    <col min="15623" max="15623" width="0.88671875" style="124" customWidth="1"/>
    <col min="15624" max="15624" width="15.44140625" style="124" customWidth="1"/>
    <col min="15625" max="15625" width="0.88671875" style="124" customWidth="1"/>
    <col min="15626" max="15626" width="12.5546875" style="124" customWidth="1"/>
    <col min="15627" max="15627" width="4.44140625" style="124" customWidth="1"/>
    <col min="15628" max="15628" width="12.44140625" style="124" bestFit="1" customWidth="1"/>
    <col min="15629" max="15630" width="11.109375" style="124" bestFit="1" customWidth="1"/>
    <col min="15631" max="15632" width="12.33203125" style="124" bestFit="1" customWidth="1"/>
    <col min="15633" max="15872" width="9.109375" style="124"/>
    <col min="15873" max="15873" width="11.5546875" style="124" customWidth="1"/>
    <col min="15874" max="15874" width="2.33203125" style="124" customWidth="1"/>
    <col min="15875" max="15878" width="1.33203125" style="124" customWidth="1"/>
    <col min="15879" max="15879" width="0.88671875" style="124" customWidth="1"/>
    <col min="15880" max="15880" width="15.44140625" style="124" customWidth="1"/>
    <col min="15881" max="15881" width="0.88671875" style="124" customWidth="1"/>
    <col min="15882" max="15882" width="12.5546875" style="124" customWidth="1"/>
    <col min="15883" max="15883" width="4.44140625" style="124" customWidth="1"/>
    <col min="15884" max="15884" width="12.44140625" style="124" bestFit="1" customWidth="1"/>
    <col min="15885" max="15886" width="11.109375" style="124" bestFit="1" customWidth="1"/>
    <col min="15887" max="15888" width="12.33203125" style="124" bestFit="1" customWidth="1"/>
    <col min="15889" max="16128" width="9.109375" style="124"/>
    <col min="16129" max="16129" width="11.5546875" style="124" customWidth="1"/>
    <col min="16130" max="16130" width="2.33203125" style="124" customWidth="1"/>
    <col min="16131" max="16134" width="1.33203125" style="124" customWidth="1"/>
    <col min="16135" max="16135" width="0.88671875" style="124" customWidth="1"/>
    <col min="16136" max="16136" width="15.44140625" style="124" customWidth="1"/>
    <col min="16137" max="16137" width="0.88671875" style="124" customWidth="1"/>
    <col min="16138" max="16138" width="12.5546875" style="124" customWidth="1"/>
    <col min="16139" max="16139" width="4.44140625" style="124" customWidth="1"/>
    <col min="16140" max="16140" width="12.44140625" style="124" bestFit="1" customWidth="1"/>
    <col min="16141" max="16142" width="11.109375" style="124" bestFit="1" customWidth="1"/>
    <col min="16143" max="16144" width="12.33203125" style="124" bestFit="1" customWidth="1"/>
    <col min="16145" max="16384" width="9.109375" style="124"/>
  </cols>
  <sheetData>
    <row r="1" spans="1:16" ht="11.4" customHeight="1" x14ac:dyDescent="0.3">
      <c r="A1" s="205" t="s">
        <v>326</v>
      </c>
      <c r="B1" s="297" t="s">
        <v>327</v>
      </c>
      <c r="C1" s="298"/>
      <c r="D1" s="298"/>
      <c r="E1" s="298"/>
      <c r="F1" s="298"/>
      <c r="G1" s="298"/>
      <c r="H1" s="298"/>
      <c r="I1" s="298"/>
      <c r="J1" s="298"/>
      <c r="K1" s="298"/>
      <c r="L1" s="123" t="s">
        <v>328</v>
      </c>
      <c r="M1" s="123" t="s">
        <v>329</v>
      </c>
      <c r="N1" s="123" t="s">
        <v>330</v>
      </c>
      <c r="O1" s="123" t="s">
        <v>331</v>
      </c>
      <c r="P1" s="123"/>
    </row>
    <row r="2" spans="1:16" ht="9.9" customHeight="1" x14ac:dyDescent="0.3">
      <c r="A2" s="206" t="s">
        <v>333</v>
      </c>
      <c r="B2" s="311" t="s">
        <v>334</v>
      </c>
      <c r="C2" s="312"/>
      <c r="D2" s="312"/>
      <c r="E2" s="312"/>
      <c r="F2" s="312"/>
      <c r="G2" s="312"/>
      <c r="H2" s="312"/>
      <c r="I2" s="312"/>
      <c r="J2" s="312"/>
      <c r="K2" s="312"/>
      <c r="L2" s="283">
        <v>23067785.420000002</v>
      </c>
      <c r="M2" s="283">
        <v>3130987.81</v>
      </c>
      <c r="N2" s="283">
        <v>2541070.35</v>
      </c>
      <c r="O2" s="283">
        <v>23657702.879999999</v>
      </c>
      <c r="P2" s="283"/>
    </row>
    <row r="3" spans="1:16" ht="9.9" customHeight="1" x14ac:dyDescent="0.3">
      <c r="A3" s="206" t="s">
        <v>335</v>
      </c>
      <c r="B3" s="202" t="s">
        <v>336</v>
      </c>
      <c r="C3" s="299" t="s">
        <v>337</v>
      </c>
      <c r="D3" s="300"/>
      <c r="E3" s="300"/>
      <c r="F3" s="300"/>
      <c r="G3" s="300"/>
      <c r="H3" s="300"/>
      <c r="I3" s="300"/>
      <c r="J3" s="300"/>
      <c r="K3" s="300"/>
      <c r="L3" s="125">
        <v>10017708.77</v>
      </c>
      <c r="M3" s="125">
        <v>2814026.02</v>
      </c>
      <c r="N3" s="125">
        <v>2385419.5499999998</v>
      </c>
      <c r="O3" s="125">
        <v>10446315.24</v>
      </c>
      <c r="P3" s="125"/>
    </row>
    <row r="4" spans="1:16" ht="9.9" customHeight="1" x14ac:dyDescent="0.3">
      <c r="A4" s="206" t="s">
        <v>338</v>
      </c>
      <c r="B4" s="291" t="s">
        <v>336</v>
      </c>
      <c r="C4" s="292"/>
      <c r="D4" s="299" t="s">
        <v>339</v>
      </c>
      <c r="E4" s="300"/>
      <c r="F4" s="300"/>
      <c r="G4" s="300"/>
      <c r="H4" s="300"/>
      <c r="I4" s="300"/>
      <c r="J4" s="300"/>
      <c r="K4" s="300"/>
      <c r="L4" s="125">
        <v>9986450.7699999996</v>
      </c>
      <c r="M4" s="125">
        <v>2795431.05</v>
      </c>
      <c r="N4" s="125">
        <v>2360980.12</v>
      </c>
      <c r="O4" s="125">
        <v>10420901.699999999</v>
      </c>
      <c r="P4" s="125"/>
    </row>
    <row r="5" spans="1:16" ht="9.9" customHeight="1" x14ac:dyDescent="0.3">
      <c r="A5" s="206" t="s">
        <v>340</v>
      </c>
      <c r="B5" s="291" t="s">
        <v>336</v>
      </c>
      <c r="C5" s="292"/>
      <c r="D5" s="292"/>
      <c r="E5" s="299" t="s">
        <v>339</v>
      </c>
      <c r="F5" s="300"/>
      <c r="G5" s="300"/>
      <c r="H5" s="300"/>
      <c r="I5" s="300"/>
      <c r="J5" s="300"/>
      <c r="K5" s="300"/>
      <c r="L5" s="125">
        <v>9986450.7699999996</v>
      </c>
      <c r="M5" s="125">
        <v>2795431.05</v>
      </c>
      <c r="N5" s="125">
        <v>2360980.12</v>
      </c>
      <c r="O5" s="125">
        <v>10420901.699999999</v>
      </c>
      <c r="P5" s="125"/>
    </row>
    <row r="6" spans="1:16" ht="9.9" customHeight="1" x14ac:dyDescent="0.3">
      <c r="A6" s="206" t="s">
        <v>341</v>
      </c>
      <c r="B6" s="291" t="s">
        <v>336</v>
      </c>
      <c r="C6" s="292"/>
      <c r="D6" s="292"/>
      <c r="E6" s="292"/>
      <c r="F6" s="299" t="s">
        <v>342</v>
      </c>
      <c r="G6" s="300"/>
      <c r="H6" s="300"/>
      <c r="I6" s="300"/>
      <c r="J6" s="300"/>
      <c r="K6" s="300"/>
      <c r="L6" s="125">
        <v>1775.98</v>
      </c>
      <c r="M6" s="125">
        <v>0</v>
      </c>
      <c r="N6" s="125">
        <v>22.85</v>
      </c>
      <c r="O6" s="125">
        <v>1753.13</v>
      </c>
      <c r="P6" s="125"/>
    </row>
    <row r="7" spans="1:16" ht="9.9" customHeight="1" x14ac:dyDescent="0.3">
      <c r="A7" s="207" t="s">
        <v>343</v>
      </c>
      <c r="B7" s="291" t="s">
        <v>336</v>
      </c>
      <c r="C7" s="292"/>
      <c r="D7" s="292"/>
      <c r="E7" s="292"/>
      <c r="F7" s="292"/>
      <c r="G7" s="301" t="s">
        <v>344</v>
      </c>
      <c r="H7" s="302"/>
      <c r="I7" s="302"/>
      <c r="J7" s="302"/>
      <c r="K7" s="302"/>
      <c r="L7" s="126">
        <v>1775.98</v>
      </c>
      <c r="M7" s="126">
        <v>0</v>
      </c>
      <c r="N7" s="126">
        <v>22.85</v>
      </c>
      <c r="O7" s="126">
        <v>1753.13</v>
      </c>
      <c r="P7" s="126"/>
    </row>
    <row r="8" spans="1:16" ht="9.9" customHeight="1" x14ac:dyDescent="0.3">
      <c r="A8" s="30" t="s">
        <v>336</v>
      </c>
      <c r="B8" s="291" t="s">
        <v>336</v>
      </c>
      <c r="C8" s="292"/>
      <c r="D8" s="292"/>
      <c r="E8" s="292"/>
      <c r="F8" s="292"/>
      <c r="G8" s="31" t="s">
        <v>336</v>
      </c>
      <c r="H8" s="32"/>
      <c r="I8" s="32"/>
      <c r="J8" s="32"/>
      <c r="K8" s="32"/>
      <c r="L8" s="127"/>
      <c r="M8" s="127"/>
      <c r="N8" s="127"/>
      <c r="O8" s="127"/>
      <c r="P8" s="127"/>
    </row>
    <row r="9" spans="1:16" ht="9.9" customHeight="1" x14ac:dyDescent="0.3">
      <c r="A9" s="206" t="s">
        <v>347</v>
      </c>
      <c r="B9" s="291" t="s">
        <v>336</v>
      </c>
      <c r="C9" s="292"/>
      <c r="D9" s="292"/>
      <c r="E9" s="292"/>
      <c r="F9" s="299" t="s">
        <v>348</v>
      </c>
      <c r="G9" s="300"/>
      <c r="H9" s="300"/>
      <c r="I9" s="300"/>
      <c r="J9" s="300"/>
      <c r="K9" s="300"/>
      <c r="L9" s="125">
        <v>4.42</v>
      </c>
      <c r="M9" s="125">
        <v>795077.49</v>
      </c>
      <c r="N9" s="125">
        <v>794481.48</v>
      </c>
      <c r="O9" s="125">
        <v>600.42999999999995</v>
      </c>
      <c r="P9" s="125"/>
    </row>
    <row r="10" spans="1:16" ht="9.9" customHeight="1" x14ac:dyDescent="0.3">
      <c r="A10" s="207" t="s">
        <v>349</v>
      </c>
      <c r="B10" s="291" t="s">
        <v>336</v>
      </c>
      <c r="C10" s="292"/>
      <c r="D10" s="292"/>
      <c r="E10" s="292"/>
      <c r="F10" s="292"/>
      <c r="G10" s="301" t="s">
        <v>350</v>
      </c>
      <c r="H10" s="302"/>
      <c r="I10" s="302"/>
      <c r="J10" s="302"/>
      <c r="K10" s="302"/>
      <c r="L10" s="126">
        <v>0</v>
      </c>
      <c r="M10" s="126">
        <v>785243.05</v>
      </c>
      <c r="N10" s="126">
        <v>785243.05</v>
      </c>
      <c r="O10" s="126">
        <v>0</v>
      </c>
      <c r="P10" s="126"/>
    </row>
    <row r="11" spans="1:16" ht="9.9" customHeight="1" x14ac:dyDescent="0.3">
      <c r="A11" s="207" t="s">
        <v>351</v>
      </c>
      <c r="B11" s="291" t="s">
        <v>336</v>
      </c>
      <c r="C11" s="292"/>
      <c r="D11" s="292"/>
      <c r="E11" s="292"/>
      <c r="F11" s="292"/>
      <c r="G11" s="301" t="s">
        <v>352</v>
      </c>
      <c r="H11" s="302"/>
      <c r="I11" s="302"/>
      <c r="J11" s="302"/>
      <c r="K11" s="302"/>
      <c r="L11" s="126">
        <v>4.42</v>
      </c>
      <c r="M11" s="126">
        <v>0</v>
      </c>
      <c r="N11" s="126">
        <v>0</v>
      </c>
      <c r="O11" s="126">
        <v>4.42</v>
      </c>
      <c r="P11" s="126"/>
    </row>
    <row r="12" spans="1:16" ht="9.9" customHeight="1" x14ac:dyDescent="0.3">
      <c r="A12" s="207" t="s">
        <v>353</v>
      </c>
      <c r="B12" s="291" t="s">
        <v>336</v>
      </c>
      <c r="C12" s="292"/>
      <c r="D12" s="292"/>
      <c r="E12" s="292"/>
      <c r="F12" s="292"/>
      <c r="G12" s="301" t="s">
        <v>354</v>
      </c>
      <c r="H12" s="302"/>
      <c r="I12" s="302"/>
      <c r="J12" s="302"/>
      <c r="K12" s="302"/>
      <c r="L12" s="126">
        <v>0</v>
      </c>
      <c r="M12" s="126">
        <v>7834.44</v>
      </c>
      <c r="N12" s="126">
        <v>7834.44</v>
      </c>
      <c r="O12" s="126">
        <v>0</v>
      </c>
      <c r="P12" s="126"/>
    </row>
    <row r="13" spans="1:16" ht="9.9" customHeight="1" x14ac:dyDescent="0.3">
      <c r="A13" s="207" t="s">
        <v>355</v>
      </c>
      <c r="B13" s="291" t="s">
        <v>336</v>
      </c>
      <c r="C13" s="292"/>
      <c r="D13" s="292"/>
      <c r="E13" s="292"/>
      <c r="F13" s="292"/>
      <c r="G13" s="301" t="s">
        <v>356</v>
      </c>
      <c r="H13" s="302"/>
      <c r="I13" s="302"/>
      <c r="J13" s="302"/>
      <c r="K13" s="302"/>
      <c r="L13" s="126">
        <v>0</v>
      </c>
      <c r="M13" s="126">
        <v>2000</v>
      </c>
      <c r="N13" s="126">
        <v>1403.99</v>
      </c>
      <c r="O13" s="126">
        <v>596.01</v>
      </c>
      <c r="P13" s="126"/>
    </row>
    <row r="14" spans="1:16" ht="9.9" customHeight="1" x14ac:dyDescent="0.3">
      <c r="A14" s="30" t="s">
        <v>336</v>
      </c>
      <c r="B14" s="291" t="s">
        <v>336</v>
      </c>
      <c r="C14" s="292"/>
      <c r="D14" s="292"/>
      <c r="E14" s="292"/>
      <c r="F14" s="292"/>
      <c r="G14" s="31" t="s">
        <v>336</v>
      </c>
      <c r="H14" s="32"/>
      <c r="I14" s="32"/>
      <c r="J14" s="32"/>
      <c r="K14" s="32"/>
      <c r="L14" s="127"/>
      <c r="M14" s="127"/>
      <c r="N14" s="127"/>
      <c r="O14" s="127"/>
      <c r="P14" s="127"/>
    </row>
    <row r="15" spans="1:16" ht="9.9" customHeight="1" x14ac:dyDescent="0.3">
      <c r="A15" s="206" t="s">
        <v>357</v>
      </c>
      <c r="B15" s="291" t="s">
        <v>336</v>
      </c>
      <c r="C15" s="292"/>
      <c r="D15" s="292"/>
      <c r="E15" s="292"/>
      <c r="F15" s="299" t="s">
        <v>358</v>
      </c>
      <c r="G15" s="300"/>
      <c r="H15" s="300"/>
      <c r="I15" s="300"/>
      <c r="J15" s="300"/>
      <c r="K15" s="300"/>
      <c r="L15" s="125">
        <v>0</v>
      </c>
      <c r="M15" s="125">
        <v>1551580.81</v>
      </c>
      <c r="N15" s="125">
        <v>1051580.81</v>
      </c>
      <c r="O15" s="125">
        <v>500000</v>
      </c>
      <c r="P15" s="125"/>
    </row>
    <row r="16" spans="1:16" ht="9.9" customHeight="1" x14ac:dyDescent="0.3">
      <c r="A16" s="207" t="s">
        <v>1057</v>
      </c>
      <c r="B16" s="291" t="s">
        <v>336</v>
      </c>
      <c r="C16" s="292"/>
      <c r="D16" s="292"/>
      <c r="E16" s="292"/>
      <c r="F16" s="292"/>
      <c r="G16" s="301" t="s">
        <v>1058</v>
      </c>
      <c r="H16" s="302"/>
      <c r="I16" s="302"/>
      <c r="J16" s="302"/>
      <c r="K16" s="302"/>
      <c r="L16" s="126">
        <v>0</v>
      </c>
      <c r="M16" s="126">
        <v>900000</v>
      </c>
      <c r="N16" s="126">
        <v>400000</v>
      </c>
      <c r="O16" s="126">
        <v>500000</v>
      </c>
      <c r="P16" s="126"/>
    </row>
    <row r="17" spans="1:16" ht="9.9" customHeight="1" x14ac:dyDescent="0.3">
      <c r="A17" s="207" t="s">
        <v>359</v>
      </c>
      <c r="B17" s="291" t="s">
        <v>336</v>
      </c>
      <c r="C17" s="292"/>
      <c r="D17" s="292"/>
      <c r="E17" s="292"/>
      <c r="F17" s="292"/>
      <c r="G17" s="301" t="s">
        <v>360</v>
      </c>
      <c r="H17" s="302"/>
      <c r="I17" s="302"/>
      <c r="J17" s="302"/>
      <c r="K17" s="302"/>
      <c r="L17" s="126">
        <v>0</v>
      </c>
      <c r="M17" s="126">
        <v>651580.81000000006</v>
      </c>
      <c r="N17" s="126">
        <v>651580.81000000006</v>
      </c>
      <c r="O17" s="126">
        <v>0</v>
      </c>
      <c r="P17" s="126"/>
    </row>
    <row r="18" spans="1:16" ht="9.9" customHeight="1" x14ac:dyDescent="0.3">
      <c r="A18" s="30" t="s">
        <v>336</v>
      </c>
      <c r="B18" s="291" t="s">
        <v>336</v>
      </c>
      <c r="C18" s="292"/>
      <c r="D18" s="292"/>
      <c r="E18" s="292"/>
      <c r="F18" s="292"/>
      <c r="G18" s="31" t="s">
        <v>336</v>
      </c>
      <c r="H18" s="32"/>
      <c r="I18" s="32"/>
      <c r="J18" s="32"/>
      <c r="K18" s="32"/>
      <c r="L18" s="127"/>
      <c r="M18" s="127"/>
      <c r="N18" s="127"/>
      <c r="O18" s="127"/>
      <c r="P18" s="127"/>
    </row>
    <row r="19" spans="1:16" ht="9.9" customHeight="1" x14ac:dyDescent="0.3">
      <c r="A19" s="206" t="s">
        <v>365</v>
      </c>
      <c r="B19" s="291" t="s">
        <v>336</v>
      </c>
      <c r="C19" s="292"/>
      <c r="D19" s="292"/>
      <c r="E19" s="292"/>
      <c r="F19" s="299" t="s">
        <v>366</v>
      </c>
      <c r="G19" s="300"/>
      <c r="H19" s="300"/>
      <c r="I19" s="300"/>
      <c r="J19" s="300"/>
      <c r="K19" s="300"/>
      <c r="L19" s="125">
        <v>9635802.3200000003</v>
      </c>
      <c r="M19" s="125">
        <v>92641.7</v>
      </c>
      <c r="N19" s="125">
        <v>255736.99</v>
      </c>
      <c r="O19" s="125">
        <v>9472707.0299999993</v>
      </c>
      <c r="P19" s="125"/>
    </row>
    <row r="20" spans="1:16" ht="9.9" customHeight="1" x14ac:dyDescent="0.3">
      <c r="A20" s="207" t="s">
        <v>367</v>
      </c>
      <c r="B20" s="291" t="s">
        <v>336</v>
      </c>
      <c r="C20" s="292"/>
      <c r="D20" s="292"/>
      <c r="E20" s="292"/>
      <c r="F20" s="292"/>
      <c r="G20" s="301" t="s">
        <v>368</v>
      </c>
      <c r="H20" s="302"/>
      <c r="I20" s="302"/>
      <c r="J20" s="302"/>
      <c r="K20" s="302"/>
      <c r="L20" s="126">
        <v>2517544.79</v>
      </c>
      <c r="M20" s="126">
        <v>68810.09</v>
      </c>
      <c r="N20" s="126">
        <v>251798.27</v>
      </c>
      <c r="O20" s="126">
        <v>2334556.61</v>
      </c>
      <c r="P20" s="126"/>
    </row>
    <row r="21" spans="1:16" ht="9.9" customHeight="1" x14ac:dyDescent="0.3">
      <c r="A21" s="207" t="s">
        <v>369</v>
      </c>
      <c r="B21" s="291" t="s">
        <v>336</v>
      </c>
      <c r="C21" s="292"/>
      <c r="D21" s="292"/>
      <c r="E21" s="292"/>
      <c r="F21" s="292"/>
      <c r="G21" s="301" t="s">
        <v>370</v>
      </c>
      <c r="H21" s="302"/>
      <c r="I21" s="302"/>
      <c r="J21" s="302"/>
      <c r="K21" s="302"/>
      <c r="L21" s="126">
        <v>900582.66</v>
      </c>
      <c r="M21" s="126">
        <v>6067.09</v>
      </c>
      <c r="N21" s="126">
        <v>3938.72</v>
      </c>
      <c r="O21" s="126">
        <v>902711.03</v>
      </c>
      <c r="P21" s="126"/>
    </row>
    <row r="22" spans="1:16" ht="9.9" customHeight="1" x14ac:dyDescent="0.3">
      <c r="A22" s="207" t="s">
        <v>371</v>
      </c>
      <c r="B22" s="291" t="s">
        <v>336</v>
      </c>
      <c r="C22" s="292"/>
      <c r="D22" s="292"/>
      <c r="E22" s="292"/>
      <c r="F22" s="292"/>
      <c r="G22" s="301" t="s">
        <v>372</v>
      </c>
      <c r="H22" s="302"/>
      <c r="I22" s="302"/>
      <c r="J22" s="302"/>
      <c r="K22" s="302"/>
      <c r="L22" s="126">
        <v>5607868.1200000001</v>
      </c>
      <c r="M22" s="126">
        <v>16293.67</v>
      </c>
      <c r="N22" s="126">
        <v>0</v>
      </c>
      <c r="O22" s="126">
        <v>5624161.79</v>
      </c>
      <c r="P22" s="126"/>
    </row>
    <row r="23" spans="1:16" ht="9.9" customHeight="1" x14ac:dyDescent="0.3">
      <c r="A23" s="207" t="s">
        <v>373</v>
      </c>
      <c r="B23" s="291" t="s">
        <v>336</v>
      </c>
      <c r="C23" s="292"/>
      <c r="D23" s="292"/>
      <c r="E23" s="292"/>
      <c r="F23" s="292"/>
      <c r="G23" s="301" t="s">
        <v>374</v>
      </c>
      <c r="H23" s="302"/>
      <c r="I23" s="302"/>
      <c r="J23" s="302"/>
      <c r="K23" s="302"/>
      <c r="L23" s="126">
        <v>609806.75</v>
      </c>
      <c r="M23" s="126">
        <v>1470.85</v>
      </c>
      <c r="N23" s="126">
        <v>0</v>
      </c>
      <c r="O23" s="126">
        <v>611277.6</v>
      </c>
      <c r="P23" s="126"/>
    </row>
    <row r="24" spans="1:16" ht="9.9" customHeight="1" x14ac:dyDescent="0.3">
      <c r="A24" s="30" t="s">
        <v>336</v>
      </c>
      <c r="B24" s="291" t="s">
        <v>336</v>
      </c>
      <c r="C24" s="292"/>
      <c r="D24" s="292"/>
      <c r="E24" s="292"/>
      <c r="F24" s="292"/>
      <c r="G24" s="31" t="s">
        <v>336</v>
      </c>
      <c r="H24" s="32"/>
      <c r="I24" s="32"/>
      <c r="J24" s="32"/>
      <c r="K24" s="32"/>
      <c r="L24" s="127"/>
      <c r="M24" s="127"/>
      <c r="N24" s="127"/>
      <c r="O24" s="127"/>
      <c r="P24" s="127"/>
    </row>
    <row r="25" spans="1:16" ht="9.9" customHeight="1" x14ac:dyDescent="0.3">
      <c r="A25" s="206" t="s">
        <v>375</v>
      </c>
      <c r="B25" s="291" t="s">
        <v>336</v>
      </c>
      <c r="C25" s="292"/>
      <c r="D25" s="292"/>
      <c r="E25" s="292"/>
      <c r="F25" s="299" t="s">
        <v>376</v>
      </c>
      <c r="G25" s="300"/>
      <c r="H25" s="300"/>
      <c r="I25" s="300"/>
      <c r="J25" s="300"/>
      <c r="K25" s="300"/>
      <c r="L25" s="125">
        <v>348868.05</v>
      </c>
      <c r="M25" s="125">
        <v>348646.67</v>
      </c>
      <c r="N25" s="125">
        <v>251673.61</v>
      </c>
      <c r="O25" s="125">
        <v>445841.11</v>
      </c>
      <c r="P25" s="125"/>
    </row>
    <row r="26" spans="1:16" ht="9.9" customHeight="1" x14ac:dyDescent="0.3">
      <c r="A26" s="207" t="s">
        <v>377</v>
      </c>
      <c r="B26" s="291" t="s">
        <v>336</v>
      </c>
      <c r="C26" s="292"/>
      <c r="D26" s="292"/>
      <c r="E26" s="292"/>
      <c r="F26" s="292"/>
      <c r="G26" s="301" t="s">
        <v>378</v>
      </c>
      <c r="H26" s="302"/>
      <c r="I26" s="302"/>
      <c r="J26" s="302"/>
      <c r="K26" s="302"/>
      <c r="L26" s="126">
        <v>348868.05</v>
      </c>
      <c r="M26" s="126">
        <v>348646.67</v>
      </c>
      <c r="N26" s="126">
        <v>251673.61</v>
      </c>
      <c r="O26" s="126">
        <v>445841.11</v>
      </c>
      <c r="P26" s="126"/>
    </row>
    <row r="27" spans="1:16" ht="9.9" customHeight="1" x14ac:dyDescent="0.3">
      <c r="A27" s="30" t="s">
        <v>336</v>
      </c>
      <c r="B27" s="291" t="s">
        <v>336</v>
      </c>
      <c r="C27" s="292"/>
      <c r="D27" s="292"/>
      <c r="E27" s="292"/>
      <c r="F27" s="292"/>
      <c r="G27" s="31" t="s">
        <v>336</v>
      </c>
      <c r="H27" s="32"/>
      <c r="I27" s="32"/>
      <c r="J27" s="32"/>
      <c r="K27" s="32"/>
      <c r="L27" s="127"/>
      <c r="M27" s="127"/>
      <c r="N27" s="127"/>
      <c r="O27" s="127"/>
      <c r="P27" s="127"/>
    </row>
    <row r="28" spans="1:16" ht="9.9" customHeight="1" x14ac:dyDescent="0.3">
      <c r="A28" s="206" t="s">
        <v>379</v>
      </c>
      <c r="B28" s="291" t="s">
        <v>336</v>
      </c>
      <c r="C28" s="292"/>
      <c r="D28" s="292"/>
      <c r="E28" s="292"/>
      <c r="F28" s="299" t="s">
        <v>380</v>
      </c>
      <c r="G28" s="300"/>
      <c r="H28" s="300"/>
      <c r="I28" s="300"/>
      <c r="J28" s="300"/>
      <c r="K28" s="300"/>
      <c r="L28" s="125">
        <v>0</v>
      </c>
      <c r="M28" s="125">
        <v>7484.38</v>
      </c>
      <c r="N28" s="125">
        <v>7484.38</v>
      </c>
      <c r="O28" s="125">
        <v>0</v>
      </c>
      <c r="P28" s="125"/>
    </row>
    <row r="29" spans="1:16" ht="9.9" customHeight="1" x14ac:dyDescent="0.3">
      <c r="A29" s="207" t="s">
        <v>381</v>
      </c>
      <c r="B29" s="291" t="s">
        <v>336</v>
      </c>
      <c r="C29" s="292"/>
      <c r="D29" s="292"/>
      <c r="E29" s="292"/>
      <c r="F29" s="292"/>
      <c r="G29" s="301" t="s">
        <v>382</v>
      </c>
      <c r="H29" s="302"/>
      <c r="I29" s="302"/>
      <c r="J29" s="302"/>
      <c r="K29" s="302"/>
      <c r="L29" s="126">
        <v>0</v>
      </c>
      <c r="M29" s="126">
        <v>7484.38</v>
      </c>
      <c r="N29" s="126">
        <v>7484.38</v>
      </c>
      <c r="O29" s="126">
        <v>0</v>
      </c>
      <c r="P29" s="126"/>
    </row>
    <row r="30" spans="1:16" ht="9.9" customHeight="1" x14ac:dyDescent="0.3">
      <c r="A30" s="30" t="s">
        <v>336</v>
      </c>
      <c r="B30" s="291" t="s">
        <v>336</v>
      </c>
      <c r="C30" s="292"/>
      <c r="D30" s="292"/>
      <c r="E30" s="292"/>
      <c r="F30" s="292"/>
      <c r="G30" s="31" t="s">
        <v>336</v>
      </c>
      <c r="H30" s="32"/>
      <c r="I30" s="32"/>
      <c r="J30" s="32"/>
      <c r="K30" s="32"/>
      <c r="L30" s="127"/>
      <c r="M30" s="127"/>
      <c r="N30" s="127"/>
      <c r="O30" s="127"/>
      <c r="P30" s="127"/>
    </row>
    <row r="31" spans="1:16" ht="9.9" customHeight="1" x14ac:dyDescent="0.3">
      <c r="A31" s="206" t="s">
        <v>383</v>
      </c>
      <c r="B31" s="291" t="s">
        <v>336</v>
      </c>
      <c r="C31" s="292"/>
      <c r="D31" s="299" t="s">
        <v>384</v>
      </c>
      <c r="E31" s="300"/>
      <c r="F31" s="300"/>
      <c r="G31" s="300"/>
      <c r="H31" s="300"/>
      <c r="I31" s="300"/>
      <c r="J31" s="300"/>
      <c r="K31" s="300"/>
      <c r="L31" s="125">
        <v>31258</v>
      </c>
      <c r="M31" s="125">
        <v>18594.97</v>
      </c>
      <c r="N31" s="125">
        <v>24439.43</v>
      </c>
      <c r="O31" s="125">
        <v>25413.54</v>
      </c>
      <c r="P31" s="125"/>
    </row>
    <row r="32" spans="1:16" ht="9.9" customHeight="1" x14ac:dyDescent="0.3">
      <c r="A32" s="206" t="s">
        <v>395</v>
      </c>
      <c r="B32" s="291" t="s">
        <v>336</v>
      </c>
      <c r="C32" s="292"/>
      <c r="D32" s="292"/>
      <c r="E32" s="299" t="s">
        <v>396</v>
      </c>
      <c r="F32" s="300"/>
      <c r="G32" s="300"/>
      <c r="H32" s="300"/>
      <c r="I32" s="300"/>
      <c r="J32" s="300"/>
      <c r="K32" s="300"/>
      <c r="L32" s="125">
        <v>11350.03</v>
      </c>
      <c r="M32" s="125">
        <v>18594.97</v>
      </c>
      <c r="N32" s="125">
        <v>21171.05</v>
      </c>
      <c r="O32" s="125">
        <v>8773.9500000000007</v>
      </c>
      <c r="P32" s="125"/>
    </row>
    <row r="33" spans="1:16" ht="9.9" customHeight="1" x14ac:dyDescent="0.3">
      <c r="A33" s="206" t="s">
        <v>397</v>
      </c>
      <c r="B33" s="291" t="s">
        <v>336</v>
      </c>
      <c r="C33" s="292"/>
      <c r="D33" s="292"/>
      <c r="E33" s="292"/>
      <c r="F33" s="299" t="s">
        <v>396</v>
      </c>
      <c r="G33" s="300"/>
      <c r="H33" s="300"/>
      <c r="I33" s="300"/>
      <c r="J33" s="300"/>
      <c r="K33" s="300"/>
      <c r="L33" s="125">
        <v>11350.03</v>
      </c>
      <c r="M33" s="125">
        <v>18594.97</v>
      </c>
      <c r="N33" s="125">
        <v>21171.05</v>
      </c>
      <c r="O33" s="125">
        <v>8773.9500000000007</v>
      </c>
      <c r="P33" s="125"/>
    </row>
    <row r="34" spans="1:16" ht="9.9" customHeight="1" x14ac:dyDescent="0.3">
      <c r="A34" s="207" t="s">
        <v>398</v>
      </c>
      <c r="B34" s="291" t="s">
        <v>336</v>
      </c>
      <c r="C34" s="292"/>
      <c r="D34" s="292"/>
      <c r="E34" s="292"/>
      <c r="F34" s="292"/>
      <c r="G34" s="301" t="s">
        <v>399</v>
      </c>
      <c r="H34" s="302"/>
      <c r="I34" s="302"/>
      <c r="J34" s="302"/>
      <c r="K34" s="302"/>
      <c r="L34" s="126">
        <v>9309.8700000000008</v>
      </c>
      <c r="M34" s="126">
        <v>18594.97</v>
      </c>
      <c r="N34" s="126">
        <v>20171.05</v>
      </c>
      <c r="O34" s="126">
        <v>7733.79</v>
      </c>
      <c r="P34" s="126"/>
    </row>
    <row r="35" spans="1:16" ht="9.9" customHeight="1" x14ac:dyDescent="0.3">
      <c r="A35" s="207" t="s">
        <v>400</v>
      </c>
      <c r="B35" s="291" t="s">
        <v>336</v>
      </c>
      <c r="C35" s="292"/>
      <c r="D35" s="292"/>
      <c r="E35" s="292"/>
      <c r="F35" s="292"/>
      <c r="G35" s="301" t="s">
        <v>401</v>
      </c>
      <c r="H35" s="302"/>
      <c r="I35" s="302"/>
      <c r="J35" s="302"/>
      <c r="K35" s="302"/>
      <c r="L35" s="126">
        <v>1040.1600000000001</v>
      </c>
      <c r="M35" s="126">
        <v>0</v>
      </c>
      <c r="N35" s="126">
        <v>0</v>
      </c>
      <c r="O35" s="126">
        <v>1040.1600000000001</v>
      </c>
      <c r="P35" s="126"/>
    </row>
    <row r="36" spans="1:16" ht="9.9" customHeight="1" x14ac:dyDescent="0.3">
      <c r="A36" s="207" t="s">
        <v>1055</v>
      </c>
      <c r="B36" s="291" t="s">
        <v>336</v>
      </c>
      <c r="C36" s="292"/>
      <c r="D36" s="292"/>
      <c r="E36" s="292"/>
      <c r="F36" s="292"/>
      <c r="G36" s="301" t="s">
        <v>1056</v>
      </c>
      <c r="H36" s="302"/>
      <c r="I36" s="302"/>
      <c r="J36" s="302"/>
      <c r="K36" s="302"/>
      <c r="L36" s="126">
        <v>1000</v>
      </c>
      <c r="M36" s="126">
        <v>0</v>
      </c>
      <c r="N36" s="126">
        <v>1000</v>
      </c>
      <c r="O36" s="126">
        <v>0</v>
      </c>
      <c r="P36" s="126"/>
    </row>
    <row r="37" spans="1:16" ht="9.9" customHeight="1" x14ac:dyDescent="0.3">
      <c r="A37" s="30" t="s">
        <v>336</v>
      </c>
      <c r="B37" s="291" t="s">
        <v>336</v>
      </c>
      <c r="C37" s="292"/>
      <c r="D37" s="292"/>
      <c r="E37" s="292"/>
      <c r="F37" s="292"/>
      <c r="G37" s="31" t="s">
        <v>336</v>
      </c>
      <c r="H37" s="32"/>
      <c r="I37" s="32"/>
      <c r="J37" s="32"/>
      <c r="K37" s="32"/>
      <c r="L37" s="127"/>
      <c r="M37" s="127"/>
      <c r="N37" s="127"/>
      <c r="O37" s="127"/>
      <c r="P37" s="127"/>
    </row>
    <row r="38" spans="1:16" ht="9.9" customHeight="1" x14ac:dyDescent="0.3">
      <c r="A38" s="206" t="s">
        <v>404</v>
      </c>
      <c r="B38" s="291" t="s">
        <v>336</v>
      </c>
      <c r="C38" s="292"/>
      <c r="D38" s="292"/>
      <c r="E38" s="299" t="s">
        <v>405</v>
      </c>
      <c r="F38" s="300"/>
      <c r="G38" s="300"/>
      <c r="H38" s="300"/>
      <c r="I38" s="300"/>
      <c r="J38" s="300"/>
      <c r="K38" s="300"/>
      <c r="L38" s="125">
        <v>19907.97</v>
      </c>
      <c r="M38" s="125">
        <v>0</v>
      </c>
      <c r="N38" s="125">
        <v>3268.38</v>
      </c>
      <c r="O38" s="125">
        <v>16639.59</v>
      </c>
      <c r="P38" s="125"/>
    </row>
    <row r="39" spans="1:16" ht="9.9" customHeight="1" x14ac:dyDescent="0.3">
      <c r="A39" s="206" t="s">
        <v>406</v>
      </c>
      <c r="B39" s="291" t="s">
        <v>336</v>
      </c>
      <c r="C39" s="292"/>
      <c r="D39" s="292"/>
      <c r="E39" s="292"/>
      <c r="F39" s="299" t="s">
        <v>405</v>
      </c>
      <c r="G39" s="300"/>
      <c r="H39" s="300"/>
      <c r="I39" s="300"/>
      <c r="J39" s="300"/>
      <c r="K39" s="300"/>
      <c r="L39" s="125">
        <v>19907.97</v>
      </c>
      <c r="M39" s="125">
        <v>0</v>
      </c>
      <c r="N39" s="125">
        <v>3268.38</v>
      </c>
      <c r="O39" s="125">
        <v>16639.59</v>
      </c>
      <c r="P39" s="125"/>
    </row>
    <row r="40" spans="1:16" ht="9.9" customHeight="1" x14ac:dyDescent="0.3">
      <c r="A40" s="207" t="s">
        <v>407</v>
      </c>
      <c r="B40" s="291" t="s">
        <v>336</v>
      </c>
      <c r="C40" s="292"/>
      <c r="D40" s="292"/>
      <c r="E40" s="292"/>
      <c r="F40" s="292"/>
      <c r="G40" s="301" t="s">
        <v>408</v>
      </c>
      <c r="H40" s="302"/>
      <c r="I40" s="302"/>
      <c r="J40" s="302"/>
      <c r="K40" s="302"/>
      <c r="L40" s="126">
        <v>19907.97</v>
      </c>
      <c r="M40" s="126">
        <v>0</v>
      </c>
      <c r="N40" s="126">
        <v>3268.38</v>
      </c>
      <c r="O40" s="126">
        <v>16639.59</v>
      </c>
      <c r="P40" s="126"/>
    </row>
    <row r="41" spans="1:16" ht="9.9" customHeight="1" x14ac:dyDescent="0.3">
      <c r="A41" s="30" t="s">
        <v>336</v>
      </c>
      <c r="B41" s="291" t="s">
        <v>336</v>
      </c>
      <c r="C41" s="292"/>
      <c r="D41" s="292"/>
      <c r="E41" s="292"/>
      <c r="F41" s="292"/>
      <c r="G41" s="31" t="s">
        <v>336</v>
      </c>
      <c r="H41" s="32"/>
      <c r="I41" s="32"/>
      <c r="J41" s="32"/>
      <c r="K41" s="32"/>
      <c r="L41" s="127"/>
      <c r="M41" s="127"/>
      <c r="N41" s="127"/>
      <c r="O41" s="127"/>
      <c r="P41" s="127"/>
    </row>
    <row r="42" spans="1:16" ht="9.9" customHeight="1" x14ac:dyDescent="0.3">
      <c r="A42" s="206" t="s">
        <v>409</v>
      </c>
      <c r="B42" s="202" t="s">
        <v>336</v>
      </c>
      <c r="C42" s="299" t="s">
        <v>410</v>
      </c>
      <c r="D42" s="300"/>
      <c r="E42" s="300"/>
      <c r="F42" s="300"/>
      <c r="G42" s="300"/>
      <c r="H42" s="300"/>
      <c r="I42" s="300"/>
      <c r="J42" s="300"/>
      <c r="K42" s="300"/>
      <c r="L42" s="125">
        <v>13050076.65</v>
      </c>
      <c r="M42" s="125">
        <v>316961.78999999998</v>
      </c>
      <c r="N42" s="125">
        <v>155650.79999999999</v>
      </c>
      <c r="O42" s="125">
        <v>13211387.640000001</v>
      </c>
      <c r="P42" s="125"/>
    </row>
    <row r="43" spans="1:16" ht="9.9" customHeight="1" x14ac:dyDescent="0.3">
      <c r="A43" s="206" t="s">
        <v>411</v>
      </c>
      <c r="B43" s="291" t="s">
        <v>336</v>
      </c>
      <c r="C43" s="292"/>
      <c r="D43" s="299" t="s">
        <v>412</v>
      </c>
      <c r="E43" s="300"/>
      <c r="F43" s="300"/>
      <c r="G43" s="300"/>
      <c r="H43" s="300"/>
      <c r="I43" s="300"/>
      <c r="J43" s="300"/>
      <c r="K43" s="300"/>
      <c r="L43" s="125">
        <v>26716.77</v>
      </c>
      <c r="M43" s="125">
        <v>133.58000000000001</v>
      </c>
      <c r="N43" s="125">
        <v>0</v>
      </c>
      <c r="O43" s="125">
        <v>26850.35</v>
      </c>
      <c r="P43" s="125"/>
    </row>
    <row r="44" spans="1:16" ht="9.9" customHeight="1" x14ac:dyDescent="0.3">
      <c r="A44" s="206" t="s">
        <v>413</v>
      </c>
      <c r="B44" s="291" t="s">
        <v>336</v>
      </c>
      <c r="C44" s="292"/>
      <c r="D44" s="292"/>
      <c r="E44" s="299" t="s">
        <v>414</v>
      </c>
      <c r="F44" s="300"/>
      <c r="G44" s="300"/>
      <c r="H44" s="300"/>
      <c r="I44" s="300"/>
      <c r="J44" s="300"/>
      <c r="K44" s="300"/>
      <c r="L44" s="125">
        <v>26716.77</v>
      </c>
      <c r="M44" s="125">
        <v>133.58000000000001</v>
      </c>
      <c r="N44" s="125">
        <v>0</v>
      </c>
      <c r="O44" s="125">
        <v>26850.35</v>
      </c>
      <c r="P44" s="125"/>
    </row>
    <row r="45" spans="1:16" ht="9.9" customHeight="1" x14ac:dyDescent="0.3">
      <c r="A45" s="206" t="s">
        <v>415</v>
      </c>
      <c r="B45" s="291" t="s">
        <v>336</v>
      </c>
      <c r="C45" s="292"/>
      <c r="D45" s="292"/>
      <c r="E45" s="292"/>
      <c r="F45" s="299" t="s">
        <v>414</v>
      </c>
      <c r="G45" s="300"/>
      <c r="H45" s="300"/>
      <c r="I45" s="300"/>
      <c r="J45" s="300"/>
      <c r="K45" s="300"/>
      <c r="L45" s="125">
        <v>26716.77</v>
      </c>
      <c r="M45" s="125">
        <v>133.58000000000001</v>
      </c>
      <c r="N45" s="125">
        <v>0</v>
      </c>
      <c r="O45" s="125">
        <v>26850.35</v>
      </c>
      <c r="P45" s="125"/>
    </row>
    <row r="46" spans="1:16" ht="9.9" customHeight="1" x14ac:dyDescent="0.3">
      <c r="A46" s="207" t="s">
        <v>416</v>
      </c>
      <c r="B46" s="291" t="s">
        <v>336</v>
      </c>
      <c r="C46" s="292"/>
      <c r="D46" s="292"/>
      <c r="E46" s="292"/>
      <c r="F46" s="292"/>
      <c r="G46" s="301" t="s">
        <v>417</v>
      </c>
      <c r="H46" s="302"/>
      <c r="I46" s="302"/>
      <c r="J46" s="302"/>
      <c r="K46" s="302"/>
      <c r="L46" s="126">
        <v>26716.77</v>
      </c>
      <c r="M46" s="126">
        <v>133.58000000000001</v>
      </c>
      <c r="N46" s="126">
        <v>0</v>
      </c>
      <c r="O46" s="126">
        <v>26850.35</v>
      </c>
      <c r="P46" s="126"/>
    </row>
    <row r="47" spans="1:16" ht="9.9" customHeight="1" x14ac:dyDescent="0.3">
      <c r="A47" s="30" t="s">
        <v>336</v>
      </c>
      <c r="B47" s="291" t="s">
        <v>336</v>
      </c>
      <c r="C47" s="292"/>
      <c r="D47" s="292"/>
      <c r="E47" s="292"/>
      <c r="F47" s="292"/>
      <c r="G47" s="31" t="s">
        <v>336</v>
      </c>
      <c r="H47" s="32"/>
      <c r="I47" s="32"/>
      <c r="J47" s="32"/>
      <c r="K47" s="32"/>
      <c r="L47" s="127"/>
      <c r="M47" s="127"/>
      <c r="N47" s="127"/>
      <c r="O47" s="127"/>
      <c r="P47" s="127"/>
    </row>
    <row r="48" spans="1:16" ht="9.9" customHeight="1" x14ac:dyDescent="0.3">
      <c r="A48" s="206" t="s">
        <v>418</v>
      </c>
      <c r="B48" s="291" t="s">
        <v>336</v>
      </c>
      <c r="C48" s="292"/>
      <c r="D48" s="299" t="s">
        <v>419</v>
      </c>
      <c r="E48" s="300"/>
      <c r="F48" s="300"/>
      <c r="G48" s="300"/>
      <c r="H48" s="300"/>
      <c r="I48" s="300"/>
      <c r="J48" s="300"/>
      <c r="K48" s="300"/>
      <c r="L48" s="125">
        <v>3368805.19</v>
      </c>
      <c r="M48" s="125">
        <v>316828.21000000002</v>
      </c>
      <c r="N48" s="125">
        <v>155650.79999999999</v>
      </c>
      <c r="O48" s="125">
        <v>3529982.6</v>
      </c>
      <c r="P48" s="125"/>
    </row>
    <row r="49" spans="1:16" ht="9.9" customHeight="1" x14ac:dyDescent="0.3">
      <c r="A49" s="206" t="s">
        <v>420</v>
      </c>
      <c r="B49" s="291" t="s">
        <v>336</v>
      </c>
      <c r="C49" s="292"/>
      <c r="D49" s="292"/>
      <c r="E49" s="299" t="s">
        <v>421</v>
      </c>
      <c r="F49" s="300"/>
      <c r="G49" s="300"/>
      <c r="H49" s="300"/>
      <c r="I49" s="300"/>
      <c r="J49" s="300"/>
      <c r="K49" s="300"/>
      <c r="L49" s="125">
        <v>28772268.940000001</v>
      </c>
      <c r="M49" s="125">
        <v>316828.21000000002</v>
      </c>
      <c r="N49" s="125">
        <v>0</v>
      </c>
      <c r="O49" s="125">
        <v>29089097.149999999</v>
      </c>
      <c r="P49" s="125"/>
    </row>
    <row r="50" spans="1:16" ht="9.9" customHeight="1" x14ac:dyDescent="0.3">
      <c r="A50" s="206" t="s">
        <v>422</v>
      </c>
      <c r="B50" s="291" t="s">
        <v>336</v>
      </c>
      <c r="C50" s="292"/>
      <c r="D50" s="292"/>
      <c r="E50" s="292"/>
      <c r="F50" s="299" t="s">
        <v>421</v>
      </c>
      <c r="G50" s="300"/>
      <c r="H50" s="300"/>
      <c r="I50" s="300"/>
      <c r="J50" s="300"/>
      <c r="K50" s="300"/>
      <c r="L50" s="125">
        <v>28772268.940000001</v>
      </c>
      <c r="M50" s="125">
        <v>316828.21000000002</v>
      </c>
      <c r="N50" s="125">
        <v>0</v>
      </c>
      <c r="O50" s="125">
        <v>29089097.149999999</v>
      </c>
      <c r="P50" s="125"/>
    </row>
    <row r="51" spans="1:16" ht="9.9" customHeight="1" x14ac:dyDescent="0.3">
      <c r="A51" s="207" t="s">
        <v>423</v>
      </c>
      <c r="B51" s="291" t="s">
        <v>336</v>
      </c>
      <c r="C51" s="292"/>
      <c r="D51" s="292"/>
      <c r="E51" s="292"/>
      <c r="F51" s="292"/>
      <c r="G51" s="301" t="s">
        <v>424</v>
      </c>
      <c r="H51" s="302"/>
      <c r="I51" s="302"/>
      <c r="J51" s="302"/>
      <c r="K51" s="302"/>
      <c r="L51" s="126">
        <v>759111.34</v>
      </c>
      <c r="M51" s="126">
        <v>0</v>
      </c>
      <c r="N51" s="126">
        <v>0</v>
      </c>
      <c r="O51" s="126">
        <v>759111.34</v>
      </c>
      <c r="P51" s="126"/>
    </row>
    <row r="52" spans="1:16" ht="9.9" customHeight="1" x14ac:dyDescent="0.3">
      <c r="A52" s="207" t="s">
        <v>425</v>
      </c>
      <c r="B52" s="291" t="s">
        <v>336</v>
      </c>
      <c r="C52" s="292"/>
      <c r="D52" s="292"/>
      <c r="E52" s="292"/>
      <c r="F52" s="292"/>
      <c r="G52" s="301" t="s">
        <v>426</v>
      </c>
      <c r="H52" s="302"/>
      <c r="I52" s="302"/>
      <c r="J52" s="302"/>
      <c r="K52" s="302"/>
      <c r="L52" s="126">
        <v>350327.15</v>
      </c>
      <c r="M52" s="126">
        <v>0</v>
      </c>
      <c r="N52" s="126">
        <v>0</v>
      </c>
      <c r="O52" s="126">
        <v>350327.15</v>
      </c>
      <c r="P52" s="126"/>
    </row>
    <row r="53" spans="1:16" ht="9.9" customHeight="1" x14ac:dyDescent="0.3">
      <c r="A53" s="207" t="s">
        <v>427</v>
      </c>
      <c r="B53" s="291" t="s">
        <v>336</v>
      </c>
      <c r="C53" s="292"/>
      <c r="D53" s="292"/>
      <c r="E53" s="292"/>
      <c r="F53" s="292"/>
      <c r="G53" s="301" t="s">
        <v>428</v>
      </c>
      <c r="H53" s="302"/>
      <c r="I53" s="302"/>
      <c r="J53" s="302"/>
      <c r="K53" s="302"/>
      <c r="L53" s="126">
        <v>1108963.1499999999</v>
      </c>
      <c r="M53" s="126">
        <v>0</v>
      </c>
      <c r="N53" s="126">
        <v>0</v>
      </c>
      <c r="O53" s="126">
        <v>1108963.1499999999</v>
      </c>
      <c r="P53" s="126"/>
    </row>
    <row r="54" spans="1:16" ht="9.9" customHeight="1" x14ac:dyDescent="0.3">
      <c r="A54" s="207" t="s">
        <v>429</v>
      </c>
      <c r="B54" s="291" t="s">
        <v>336</v>
      </c>
      <c r="C54" s="292"/>
      <c r="D54" s="292"/>
      <c r="E54" s="292"/>
      <c r="F54" s="292"/>
      <c r="G54" s="301" t="s">
        <v>430</v>
      </c>
      <c r="H54" s="302"/>
      <c r="I54" s="302"/>
      <c r="J54" s="302"/>
      <c r="K54" s="302"/>
      <c r="L54" s="126">
        <v>854587.32</v>
      </c>
      <c r="M54" s="126">
        <v>2178</v>
      </c>
      <c r="N54" s="126">
        <v>0</v>
      </c>
      <c r="O54" s="126">
        <v>856765.32</v>
      </c>
      <c r="P54" s="126"/>
    </row>
    <row r="55" spans="1:16" ht="9.9" customHeight="1" x14ac:dyDescent="0.3">
      <c r="A55" s="207" t="s">
        <v>431</v>
      </c>
      <c r="B55" s="291" t="s">
        <v>336</v>
      </c>
      <c r="C55" s="292"/>
      <c r="D55" s="292"/>
      <c r="E55" s="292"/>
      <c r="F55" s="292"/>
      <c r="G55" s="301" t="s">
        <v>432</v>
      </c>
      <c r="H55" s="302"/>
      <c r="I55" s="302"/>
      <c r="J55" s="302"/>
      <c r="K55" s="302"/>
      <c r="L55" s="126">
        <v>1262691.98</v>
      </c>
      <c r="M55" s="126">
        <v>3378.6</v>
      </c>
      <c r="N55" s="126">
        <v>0</v>
      </c>
      <c r="O55" s="126">
        <v>1266070.58</v>
      </c>
      <c r="P55" s="126"/>
    </row>
    <row r="56" spans="1:16" ht="9.9" customHeight="1" x14ac:dyDescent="0.3">
      <c r="A56" s="207" t="s">
        <v>433</v>
      </c>
      <c r="B56" s="291" t="s">
        <v>336</v>
      </c>
      <c r="C56" s="292"/>
      <c r="D56" s="292"/>
      <c r="E56" s="292"/>
      <c r="F56" s="292"/>
      <c r="G56" s="301" t="s">
        <v>434</v>
      </c>
      <c r="H56" s="302"/>
      <c r="I56" s="302"/>
      <c r="J56" s="302"/>
      <c r="K56" s="302"/>
      <c r="L56" s="126">
        <v>601566.87</v>
      </c>
      <c r="M56" s="126">
        <v>0</v>
      </c>
      <c r="N56" s="126">
        <v>0</v>
      </c>
      <c r="O56" s="126">
        <v>601566.87</v>
      </c>
      <c r="P56" s="126"/>
    </row>
    <row r="57" spans="1:16" ht="9.9" customHeight="1" x14ac:dyDescent="0.3">
      <c r="A57" s="207" t="s">
        <v>435</v>
      </c>
      <c r="B57" s="291" t="s">
        <v>336</v>
      </c>
      <c r="C57" s="292"/>
      <c r="D57" s="292"/>
      <c r="E57" s="292"/>
      <c r="F57" s="292"/>
      <c r="G57" s="301" t="s">
        <v>436</v>
      </c>
      <c r="H57" s="302"/>
      <c r="I57" s="302"/>
      <c r="J57" s="302"/>
      <c r="K57" s="302"/>
      <c r="L57" s="126">
        <v>1867251.87</v>
      </c>
      <c r="M57" s="126">
        <v>0</v>
      </c>
      <c r="N57" s="126">
        <v>0</v>
      </c>
      <c r="O57" s="126">
        <v>1867251.87</v>
      </c>
      <c r="P57" s="126"/>
    </row>
    <row r="58" spans="1:16" ht="9.9" customHeight="1" x14ac:dyDescent="0.3">
      <c r="A58" s="207" t="s">
        <v>437</v>
      </c>
      <c r="B58" s="291" t="s">
        <v>336</v>
      </c>
      <c r="C58" s="292"/>
      <c r="D58" s="292"/>
      <c r="E58" s="292"/>
      <c r="F58" s="292"/>
      <c r="G58" s="301" t="s">
        <v>438</v>
      </c>
      <c r="H58" s="302"/>
      <c r="I58" s="302"/>
      <c r="J58" s="302"/>
      <c r="K58" s="302"/>
      <c r="L58" s="126">
        <v>76973.740000000005</v>
      </c>
      <c r="M58" s="126">
        <v>0</v>
      </c>
      <c r="N58" s="126">
        <v>0</v>
      </c>
      <c r="O58" s="126">
        <v>76973.740000000005</v>
      </c>
      <c r="P58" s="126"/>
    </row>
    <row r="59" spans="1:16" ht="9.9" customHeight="1" x14ac:dyDescent="0.3">
      <c r="A59" s="207" t="s">
        <v>439</v>
      </c>
      <c r="B59" s="291" t="s">
        <v>336</v>
      </c>
      <c r="C59" s="292"/>
      <c r="D59" s="292"/>
      <c r="E59" s="292"/>
      <c r="F59" s="292"/>
      <c r="G59" s="301" t="s">
        <v>440</v>
      </c>
      <c r="H59" s="302"/>
      <c r="I59" s="302"/>
      <c r="J59" s="302"/>
      <c r="K59" s="302"/>
      <c r="L59" s="126">
        <v>48104.38</v>
      </c>
      <c r="M59" s="126">
        <v>0</v>
      </c>
      <c r="N59" s="126">
        <v>0</v>
      </c>
      <c r="O59" s="126">
        <v>48104.38</v>
      </c>
      <c r="P59" s="126"/>
    </row>
    <row r="60" spans="1:16" ht="9.9" customHeight="1" x14ac:dyDescent="0.3">
      <c r="A60" s="207" t="s">
        <v>441</v>
      </c>
      <c r="B60" s="291" t="s">
        <v>336</v>
      </c>
      <c r="C60" s="292"/>
      <c r="D60" s="292"/>
      <c r="E60" s="292"/>
      <c r="F60" s="292"/>
      <c r="G60" s="301" t="s">
        <v>442</v>
      </c>
      <c r="H60" s="302"/>
      <c r="I60" s="302"/>
      <c r="J60" s="302"/>
      <c r="K60" s="302"/>
      <c r="L60" s="126">
        <v>555431.16</v>
      </c>
      <c r="M60" s="126">
        <v>0</v>
      </c>
      <c r="N60" s="126">
        <v>0</v>
      </c>
      <c r="O60" s="126">
        <v>555431.16</v>
      </c>
      <c r="P60" s="126"/>
    </row>
    <row r="61" spans="1:16" ht="9.9" customHeight="1" x14ac:dyDescent="0.3">
      <c r="A61" s="207" t="s">
        <v>443</v>
      </c>
      <c r="B61" s="291" t="s">
        <v>336</v>
      </c>
      <c r="C61" s="292"/>
      <c r="D61" s="292"/>
      <c r="E61" s="292"/>
      <c r="F61" s="292"/>
      <c r="G61" s="301" t="s">
        <v>444</v>
      </c>
      <c r="H61" s="302"/>
      <c r="I61" s="302"/>
      <c r="J61" s="302"/>
      <c r="K61" s="302"/>
      <c r="L61" s="126">
        <v>120178.97</v>
      </c>
      <c r="M61" s="126">
        <v>0</v>
      </c>
      <c r="N61" s="126">
        <v>0</v>
      </c>
      <c r="O61" s="126">
        <v>120178.97</v>
      </c>
      <c r="P61" s="126"/>
    </row>
    <row r="62" spans="1:16" ht="9.9" customHeight="1" x14ac:dyDescent="0.3">
      <c r="A62" s="207" t="s">
        <v>445</v>
      </c>
      <c r="B62" s="291" t="s">
        <v>336</v>
      </c>
      <c r="C62" s="292"/>
      <c r="D62" s="292"/>
      <c r="E62" s="292"/>
      <c r="F62" s="292"/>
      <c r="G62" s="301" t="s">
        <v>446</v>
      </c>
      <c r="H62" s="302"/>
      <c r="I62" s="302"/>
      <c r="J62" s="302"/>
      <c r="K62" s="302"/>
      <c r="L62" s="126">
        <v>31828.44</v>
      </c>
      <c r="M62" s="126">
        <v>0</v>
      </c>
      <c r="N62" s="126">
        <v>0</v>
      </c>
      <c r="O62" s="126">
        <v>31828.44</v>
      </c>
      <c r="P62" s="126"/>
    </row>
    <row r="63" spans="1:16" ht="9.9" customHeight="1" x14ac:dyDescent="0.3">
      <c r="A63" s="207" t="s">
        <v>447</v>
      </c>
      <c r="B63" s="291" t="s">
        <v>336</v>
      </c>
      <c r="C63" s="292"/>
      <c r="D63" s="292"/>
      <c r="E63" s="292"/>
      <c r="F63" s="292"/>
      <c r="G63" s="301" t="s">
        <v>448</v>
      </c>
      <c r="H63" s="302"/>
      <c r="I63" s="302"/>
      <c r="J63" s="302"/>
      <c r="K63" s="302"/>
      <c r="L63" s="126">
        <v>525406.35</v>
      </c>
      <c r="M63" s="126">
        <v>0</v>
      </c>
      <c r="N63" s="126">
        <v>0</v>
      </c>
      <c r="O63" s="126">
        <v>525406.35</v>
      </c>
      <c r="P63" s="126"/>
    </row>
    <row r="64" spans="1:16" ht="9.9" customHeight="1" x14ac:dyDescent="0.3">
      <c r="A64" s="207" t="s">
        <v>449</v>
      </c>
      <c r="B64" s="291" t="s">
        <v>336</v>
      </c>
      <c r="C64" s="292"/>
      <c r="D64" s="292"/>
      <c r="E64" s="292"/>
      <c r="F64" s="292"/>
      <c r="G64" s="301" t="s">
        <v>450</v>
      </c>
      <c r="H64" s="302"/>
      <c r="I64" s="302"/>
      <c r="J64" s="302"/>
      <c r="K64" s="302"/>
      <c r="L64" s="126">
        <v>9021.5</v>
      </c>
      <c r="M64" s="126">
        <v>0</v>
      </c>
      <c r="N64" s="126">
        <v>0</v>
      </c>
      <c r="O64" s="126">
        <v>9021.5</v>
      </c>
      <c r="P64" s="126"/>
    </row>
    <row r="65" spans="1:16" ht="9.9" customHeight="1" x14ac:dyDescent="0.3">
      <c r="A65" s="207" t="s">
        <v>451</v>
      </c>
      <c r="B65" s="291" t="s">
        <v>336</v>
      </c>
      <c r="C65" s="292"/>
      <c r="D65" s="292"/>
      <c r="E65" s="292"/>
      <c r="F65" s="292"/>
      <c r="G65" s="301" t="s">
        <v>452</v>
      </c>
      <c r="H65" s="302"/>
      <c r="I65" s="302"/>
      <c r="J65" s="302"/>
      <c r="K65" s="302"/>
      <c r="L65" s="126">
        <v>2345610.4500000002</v>
      </c>
      <c r="M65" s="126">
        <v>0</v>
      </c>
      <c r="N65" s="126">
        <v>0</v>
      </c>
      <c r="O65" s="126">
        <v>2345610.4500000002</v>
      </c>
      <c r="P65" s="126"/>
    </row>
    <row r="66" spans="1:16" ht="9.9" customHeight="1" x14ac:dyDescent="0.3">
      <c r="A66" s="207" t="s">
        <v>453</v>
      </c>
      <c r="B66" s="291" t="s">
        <v>336</v>
      </c>
      <c r="C66" s="292"/>
      <c r="D66" s="292"/>
      <c r="E66" s="292"/>
      <c r="F66" s="292"/>
      <c r="G66" s="301" t="s">
        <v>454</v>
      </c>
      <c r="H66" s="302"/>
      <c r="I66" s="302"/>
      <c r="J66" s="302"/>
      <c r="K66" s="302"/>
      <c r="L66" s="126">
        <v>5212125.3499999996</v>
      </c>
      <c r="M66" s="126">
        <v>0</v>
      </c>
      <c r="N66" s="126">
        <v>0</v>
      </c>
      <c r="O66" s="126">
        <v>5212125.3499999996</v>
      </c>
      <c r="P66" s="126"/>
    </row>
    <row r="67" spans="1:16" ht="9.9" customHeight="1" x14ac:dyDescent="0.3">
      <c r="A67" s="207" t="s">
        <v>455</v>
      </c>
      <c r="B67" s="291" t="s">
        <v>336</v>
      </c>
      <c r="C67" s="292"/>
      <c r="D67" s="292"/>
      <c r="E67" s="292"/>
      <c r="F67" s="292"/>
      <c r="G67" s="301" t="s">
        <v>456</v>
      </c>
      <c r="H67" s="302"/>
      <c r="I67" s="302"/>
      <c r="J67" s="302"/>
      <c r="K67" s="302"/>
      <c r="L67" s="126">
        <v>1212299.67</v>
      </c>
      <c r="M67" s="126">
        <v>0</v>
      </c>
      <c r="N67" s="126">
        <v>0</v>
      </c>
      <c r="O67" s="126">
        <v>1212299.67</v>
      </c>
      <c r="P67" s="126"/>
    </row>
    <row r="68" spans="1:16" ht="9.9" customHeight="1" x14ac:dyDescent="0.3">
      <c r="A68" s="207" t="s">
        <v>457</v>
      </c>
      <c r="B68" s="291" t="s">
        <v>336</v>
      </c>
      <c r="C68" s="292"/>
      <c r="D68" s="292"/>
      <c r="E68" s="292"/>
      <c r="F68" s="292"/>
      <c r="G68" s="301" t="s">
        <v>458</v>
      </c>
      <c r="H68" s="302"/>
      <c r="I68" s="302"/>
      <c r="J68" s="302"/>
      <c r="K68" s="302"/>
      <c r="L68" s="126">
        <v>5297950.66</v>
      </c>
      <c r="M68" s="126">
        <v>0</v>
      </c>
      <c r="N68" s="126">
        <v>0</v>
      </c>
      <c r="O68" s="126">
        <v>5297950.66</v>
      </c>
      <c r="P68" s="126"/>
    </row>
    <row r="69" spans="1:16" ht="9.9" customHeight="1" x14ac:dyDescent="0.3">
      <c r="A69" s="207" t="s">
        <v>459</v>
      </c>
      <c r="B69" s="291" t="s">
        <v>336</v>
      </c>
      <c r="C69" s="292"/>
      <c r="D69" s="292"/>
      <c r="E69" s="292"/>
      <c r="F69" s="292"/>
      <c r="G69" s="301" t="s">
        <v>460</v>
      </c>
      <c r="H69" s="302"/>
      <c r="I69" s="302"/>
      <c r="J69" s="302"/>
      <c r="K69" s="302"/>
      <c r="L69" s="128">
        <v>263138.71999999997</v>
      </c>
      <c r="M69" s="128">
        <v>0</v>
      </c>
      <c r="N69" s="128">
        <v>0</v>
      </c>
      <c r="O69" s="128">
        <v>263138.71999999997</v>
      </c>
      <c r="P69" s="128"/>
    </row>
    <row r="70" spans="1:16" ht="18.899999999999999" customHeight="1" x14ac:dyDescent="0.3">
      <c r="A70" s="207" t="s">
        <v>461</v>
      </c>
      <c r="B70" s="307" t="s">
        <v>336</v>
      </c>
      <c r="C70" s="308"/>
      <c r="D70" s="308"/>
      <c r="E70" s="308"/>
      <c r="F70" s="308"/>
      <c r="G70" s="309" t="s">
        <v>462</v>
      </c>
      <c r="H70" s="310"/>
      <c r="I70" s="310"/>
      <c r="J70" s="310"/>
      <c r="K70" s="310"/>
      <c r="L70" s="284">
        <v>1683590.54</v>
      </c>
      <c r="M70" s="284">
        <v>243532.27</v>
      </c>
      <c r="N70" s="284">
        <v>0</v>
      </c>
      <c r="O70" s="284">
        <v>1927122.81</v>
      </c>
      <c r="P70" s="284"/>
    </row>
    <row r="71" spans="1:16" ht="9.9" customHeight="1" x14ac:dyDescent="0.3">
      <c r="A71" s="207" t="s">
        <v>463</v>
      </c>
      <c r="B71" s="291" t="s">
        <v>336</v>
      </c>
      <c r="C71" s="292"/>
      <c r="D71" s="292"/>
      <c r="E71" s="292"/>
      <c r="F71" s="292"/>
      <c r="G71" s="301" t="s">
        <v>464</v>
      </c>
      <c r="H71" s="302"/>
      <c r="I71" s="302"/>
      <c r="J71" s="302"/>
      <c r="K71" s="302"/>
      <c r="L71" s="126">
        <v>3832172.58</v>
      </c>
      <c r="M71" s="126">
        <v>0</v>
      </c>
      <c r="N71" s="126">
        <v>0</v>
      </c>
      <c r="O71" s="126">
        <v>3832172.58</v>
      </c>
      <c r="P71" s="126"/>
    </row>
    <row r="72" spans="1:16" ht="9.9" customHeight="1" x14ac:dyDescent="0.3">
      <c r="A72" s="207" t="s">
        <v>465</v>
      </c>
      <c r="B72" s="291" t="s">
        <v>336</v>
      </c>
      <c r="C72" s="292"/>
      <c r="D72" s="292"/>
      <c r="E72" s="292"/>
      <c r="F72" s="292"/>
      <c r="G72" s="301" t="s">
        <v>466</v>
      </c>
      <c r="H72" s="302"/>
      <c r="I72" s="302"/>
      <c r="J72" s="302"/>
      <c r="K72" s="302"/>
      <c r="L72" s="126">
        <v>174389.91</v>
      </c>
      <c r="M72" s="126">
        <v>0</v>
      </c>
      <c r="N72" s="126">
        <v>0</v>
      </c>
      <c r="O72" s="126">
        <v>174389.91</v>
      </c>
      <c r="P72" s="126"/>
    </row>
    <row r="73" spans="1:16" ht="9.9" customHeight="1" x14ac:dyDescent="0.3">
      <c r="A73" s="207" t="s">
        <v>467</v>
      </c>
      <c r="B73" s="291" t="s">
        <v>336</v>
      </c>
      <c r="C73" s="292"/>
      <c r="D73" s="292"/>
      <c r="E73" s="292"/>
      <c r="F73" s="292"/>
      <c r="G73" s="301" t="s">
        <v>468</v>
      </c>
      <c r="H73" s="302"/>
      <c r="I73" s="302"/>
      <c r="J73" s="302"/>
      <c r="K73" s="302"/>
      <c r="L73" s="126">
        <v>175563.74</v>
      </c>
      <c r="M73" s="126">
        <v>0</v>
      </c>
      <c r="N73" s="126">
        <v>0</v>
      </c>
      <c r="O73" s="126">
        <v>175563.74</v>
      </c>
      <c r="P73" s="126"/>
    </row>
    <row r="74" spans="1:16" ht="9.9" customHeight="1" x14ac:dyDescent="0.3">
      <c r="A74" s="207" t="s">
        <v>469</v>
      </c>
      <c r="B74" s="291" t="s">
        <v>336</v>
      </c>
      <c r="C74" s="292"/>
      <c r="D74" s="292"/>
      <c r="E74" s="292"/>
      <c r="F74" s="292"/>
      <c r="G74" s="301" t="s">
        <v>470</v>
      </c>
      <c r="H74" s="302"/>
      <c r="I74" s="302"/>
      <c r="J74" s="302"/>
      <c r="K74" s="302"/>
      <c r="L74" s="126">
        <v>69645.5</v>
      </c>
      <c r="M74" s="126">
        <v>0</v>
      </c>
      <c r="N74" s="126">
        <v>0</v>
      </c>
      <c r="O74" s="126">
        <v>69645.5</v>
      </c>
      <c r="P74" s="126"/>
    </row>
    <row r="75" spans="1:16" ht="9.9" customHeight="1" x14ac:dyDescent="0.3">
      <c r="A75" s="207" t="s">
        <v>471</v>
      </c>
      <c r="B75" s="291" t="s">
        <v>336</v>
      </c>
      <c r="C75" s="292"/>
      <c r="D75" s="292"/>
      <c r="E75" s="292"/>
      <c r="F75" s="292"/>
      <c r="G75" s="301" t="s">
        <v>472</v>
      </c>
      <c r="H75" s="302"/>
      <c r="I75" s="302"/>
      <c r="J75" s="302"/>
      <c r="K75" s="302"/>
      <c r="L75" s="126">
        <v>114337.60000000001</v>
      </c>
      <c r="M75" s="126">
        <v>67739.34</v>
      </c>
      <c r="N75" s="126">
        <v>0</v>
      </c>
      <c r="O75" s="126">
        <v>182076.94</v>
      </c>
      <c r="P75" s="126"/>
    </row>
    <row r="76" spans="1:16" ht="9.9" customHeight="1" x14ac:dyDescent="0.3">
      <c r="A76" s="207" t="s">
        <v>473</v>
      </c>
      <c r="B76" s="291" t="s">
        <v>336</v>
      </c>
      <c r="C76" s="292"/>
      <c r="D76" s="292"/>
      <c r="E76" s="292"/>
      <c r="F76" s="292"/>
      <c r="G76" s="301" t="s">
        <v>474</v>
      </c>
      <c r="H76" s="302"/>
      <c r="I76" s="302"/>
      <c r="J76" s="302"/>
      <c r="K76" s="302"/>
      <c r="L76" s="126">
        <v>220000</v>
      </c>
      <c r="M76" s="126">
        <v>0</v>
      </c>
      <c r="N76" s="126">
        <v>0</v>
      </c>
      <c r="O76" s="126">
        <v>220000</v>
      </c>
      <c r="P76" s="126"/>
    </row>
    <row r="77" spans="1:16" ht="9.9" customHeight="1" x14ac:dyDescent="0.3">
      <c r="A77" s="30" t="s">
        <v>336</v>
      </c>
      <c r="B77" s="291" t="s">
        <v>336</v>
      </c>
      <c r="C77" s="292"/>
      <c r="D77" s="292"/>
      <c r="E77" s="292"/>
      <c r="F77" s="292"/>
      <c r="G77" s="31" t="s">
        <v>336</v>
      </c>
      <c r="H77" s="32"/>
      <c r="I77" s="32"/>
      <c r="J77" s="32"/>
      <c r="K77" s="32"/>
      <c r="L77" s="127"/>
      <c r="M77" s="127"/>
      <c r="N77" s="127"/>
      <c r="O77" s="127"/>
      <c r="P77" s="127"/>
    </row>
    <row r="78" spans="1:16" ht="9.9" customHeight="1" x14ac:dyDescent="0.3">
      <c r="A78" s="206" t="s">
        <v>475</v>
      </c>
      <c r="B78" s="291" t="s">
        <v>336</v>
      </c>
      <c r="C78" s="292"/>
      <c r="D78" s="292"/>
      <c r="E78" s="299" t="s">
        <v>476</v>
      </c>
      <c r="F78" s="300"/>
      <c r="G78" s="300"/>
      <c r="H78" s="300"/>
      <c r="I78" s="300"/>
      <c r="J78" s="300"/>
      <c r="K78" s="300"/>
      <c r="L78" s="125">
        <v>-25495554.699999999</v>
      </c>
      <c r="M78" s="125">
        <v>0</v>
      </c>
      <c r="N78" s="125">
        <v>155035.07999999999</v>
      </c>
      <c r="O78" s="125">
        <v>-25650589.780000001</v>
      </c>
      <c r="P78" s="125"/>
    </row>
    <row r="79" spans="1:16" ht="9.9" customHeight="1" x14ac:dyDescent="0.3">
      <c r="A79" s="206" t="s">
        <v>477</v>
      </c>
      <c r="B79" s="291" t="s">
        <v>336</v>
      </c>
      <c r="C79" s="292"/>
      <c r="D79" s="292"/>
      <c r="E79" s="292"/>
      <c r="F79" s="299" t="s">
        <v>476</v>
      </c>
      <c r="G79" s="300"/>
      <c r="H79" s="300"/>
      <c r="I79" s="300"/>
      <c r="J79" s="300"/>
      <c r="K79" s="300"/>
      <c r="L79" s="125">
        <v>-25495554.699999999</v>
      </c>
      <c r="M79" s="125">
        <v>0</v>
      </c>
      <c r="N79" s="125">
        <v>155035.07999999999</v>
      </c>
      <c r="O79" s="125">
        <v>-25650589.780000001</v>
      </c>
      <c r="P79" s="125"/>
    </row>
    <row r="80" spans="1:16" ht="9.9" customHeight="1" x14ac:dyDescent="0.3">
      <c r="A80" s="207" t="s">
        <v>478</v>
      </c>
      <c r="B80" s="291" t="s">
        <v>336</v>
      </c>
      <c r="C80" s="292"/>
      <c r="D80" s="292"/>
      <c r="E80" s="292"/>
      <c r="F80" s="292"/>
      <c r="G80" s="301" t="s">
        <v>479</v>
      </c>
      <c r="H80" s="302"/>
      <c r="I80" s="302"/>
      <c r="J80" s="302"/>
      <c r="K80" s="302"/>
      <c r="L80" s="126">
        <v>-1108963.1499999999</v>
      </c>
      <c r="M80" s="126">
        <v>0</v>
      </c>
      <c r="N80" s="126">
        <v>0</v>
      </c>
      <c r="O80" s="126">
        <v>-1108963.1499999999</v>
      </c>
      <c r="P80" s="126"/>
    </row>
    <row r="81" spans="1:16" ht="9.9" customHeight="1" x14ac:dyDescent="0.3">
      <c r="A81" s="207" t="s">
        <v>480</v>
      </c>
      <c r="B81" s="291" t="s">
        <v>336</v>
      </c>
      <c r="C81" s="292"/>
      <c r="D81" s="292"/>
      <c r="E81" s="292"/>
      <c r="F81" s="292"/>
      <c r="G81" s="301" t="s">
        <v>481</v>
      </c>
      <c r="H81" s="302"/>
      <c r="I81" s="302"/>
      <c r="J81" s="302"/>
      <c r="K81" s="302"/>
      <c r="L81" s="126">
        <v>-790186.08</v>
      </c>
      <c r="M81" s="126">
        <v>0</v>
      </c>
      <c r="N81" s="126">
        <v>14033.18</v>
      </c>
      <c r="O81" s="126">
        <v>-804219.26</v>
      </c>
      <c r="P81" s="126"/>
    </row>
    <row r="82" spans="1:16" ht="9.9" customHeight="1" x14ac:dyDescent="0.3">
      <c r="A82" s="207" t="s">
        <v>482</v>
      </c>
      <c r="B82" s="291" t="s">
        <v>336</v>
      </c>
      <c r="C82" s="292"/>
      <c r="D82" s="292"/>
      <c r="E82" s="292"/>
      <c r="F82" s="292"/>
      <c r="G82" s="301" t="s">
        <v>483</v>
      </c>
      <c r="H82" s="302"/>
      <c r="I82" s="302"/>
      <c r="J82" s="302"/>
      <c r="K82" s="302"/>
      <c r="L82" s="126">
        <v>-747764.33</v>
      </c>
      <c r="M82" s="126">
        <v>0</v>
      </c>
      <c r="N82" s="126">
        <v>2953.79</v>
      </c>
      <c r="O82" s="126">
        <v>-750718.12</v>
      </c>
      <c r="P82" s="126"/>
    </row>
    <row r="83" spans="1:16" ht="9.9" customHeight="1" x14ac:dyDescent="0.3">
      <c r="A83" s="207" t="s">
        <v>484</v>
      </c>
      <c r="B83" s="291" t="s">
        <v>336</v>
      </c>
      <c r="C83" s="292"/>
      <c r="D83" s="292"/>
      <c r="E83" s="292"/>
      <c r="F83" s="292"/>
      <c r="G83" s="301" t="s">
        <v>485</v>
      </c>
      <c r="H83" s="302"/>
      <c r="I83" s="302"/>
      <c r="J83" s="302"/>
      <c r="K83" s="302"/>
      <c r="L83" s="126">
        <v>-757679.82</v>
      </c>
      <c r="M83" s="126">
        <v>0</v>
      </c>
      <c r="N83" s="126">
        <v>58.2</v>
      </c>
      <c r="O83" s="126">
        <v>-757738.02</v>
      </c>
      <c r="P83" s="126"/>
    </row>
    <row r="84" spans="1:16" ht="9.9" customHeight="1" x14ac:dyDescent="0.3">
      <c r="A84" s="207" t="s">
        <v>486</v>
      </c>
      <c r="B84" s="291" t="s">
        <v>336</v>
      </c>
      <c r="C84" s="292"/>
      <c r="D84" s="292"/>
      <c r="E84" s="292"/>
      <c r="F84" s="292"/>
      <c r="G84" s="301" t="s">
        <v>487</v>
      </c>
      <c r="H84" s="302"/>
      <c r="I84" s="302"/>
      <c r="J84" s="302"/>
      <c r="K84" s="302"/>
      <c r="L84" s="126">
        <v>-1866429.95</v>
      </c>
      <c r="M84" s="126">
        <v>0</v>
      </c>
      <c r="N84" s="126">
        <v>513.70000000000005</v>
      </c>
      <c r="O84" s="126">
        <v>-1866943.65</v>
      </c>
      <c r="P84" s="126"/>
    </row>
    <row r="85" spans="1:16" ht="9.9" customHeight="1" x14ac:dyDescent="0.3">
      <c r="A85" s="207" t="s">
        <v>488</v>
      </c>
      <c r="B85" s="291" t="s">
        <v>336</v>
      </c>
      <c r="C85" s="292"/>
      <c r="D85" s="292"/>
      <c r="E85" s="292"/>
      <c r="F85" s="292"/>
      <c r="G85" s="301" t="s">
        <v>489</v>
      </c>
      <c r="H85" s="302"/>
      <c r="I85" s="302"/>
      <c r="J85" s="302"/>
      <c r="K85" s="302"/>
      <c r="L85" s="126">
        <v>-47159.47</v>
      </c>
      <c r="M85" s="126">
        <v>0</v>
      </c>
      <c r="N85" s="126">
        <v>632.66</v>
      </c>
      <c r="O85" s="126">
        <v>-47792.13</v>
      </c>
      <c r="P85" s="126"/>
    </row>
    <row r="86" spans="1:16" ht="9.9" customHeight="1" x14ac:dyDescent="0.3">
      <c r="A86" s="207" t="s">
        <v>490</v>
      </c>
      <c r="B86" s="291" t="s">
        <v>336</v>
      </c>
      <c r="C86" s="292"/>
      <c r="D86" s="292"/>
      <c r="E86" s="292"/>
      <c r="F86" s="292"/>
      <c r="G86" s="301" t="s">
        <v>491</v>
      </c>
      <c r="H86" s="302"/>
      <c r="I86" s="302"/>
      <c r="J86" s="302"/>
      <c r="K86" s="302"/>
      <c r="L86" s="126">
        <v>-349520.3</v>
      </c>
      <c r="M86" s="126">
        <v>0</v>
      </c>
      <c r="N86" s="126">
        <v>49.29</v>
      </c>
      <c r="O86" s="126">
        <v>-349569.59</v>
      </c>
      <c r="P86" s="126"/>
    </row>
    <row r="87" spans="1:16" ht="9.9" customHeight="1" x14ac:dyDescent="0.3">
      <c r="A87" s="207" t="s">
        <v>492</v>
      </c>
      <c r="B87" s="291" t="s">
        <v>336</v>
      </c>
      <c r="C87" s="292"/>
      <c r="D87" s="292"/>
      <c r="E87" s="292"/>
      <c r="F87" s="292"/>
      <c r="G87" s="301" t="s">
        <v>493</v>
      </c>
      <c r="H87" s="302"/>
      <c r="I87" s="302"/>
      <c r="J87" s="302"/>
      <c r="K87" s="302"/>
      <c r="L87" s="126">
        <v>-47905.71</v>
      </c>
      <c r="M87" s="126">
        <v>0</v>
      </c>
      <c r="N87" s="126">
        <v>16.940000000000001</v>
      </c>
      <c r="O87" s="126">
        <v>-47922.65</v>
      </c>
      <c r="P87" s="126"/>
    </row>
    <row r="88" spans="1:16" ht="9.9" customHeight="1" x14ac:dyDescent="0.3">
      <c r="A88" s="207" t="s">
        <v>494</v>
      </c>
      <c r="B88" s="291" t="s">
        <v>336</v>
      </c>
      <c r="C88" s="292"/>
      <c r="D88" s="292"/>
      <c r="E88" s="292"/>
      <c r="F88" s="292"/>
      <c r="G88" s="301" t="s">
        <v>495</v>
      </c>
      <c r="H88" s="302"/>
      <c r="I88" s="302"/>
      <c r="J88" s="302"/>
      <c r="K88" s="302"/>
      <c r="L88" s="126">
        <v>-601566.87</v>
      </c>
      <c r="M88" s="126">
        <v>0</v>
      </c>
      <c r="N88" s="126">
        <v>0</v>
      </c>
      <c r="O88" s="126">
        <v>-601566.87</v>
      </c>
      <c r="P88" s="126"/>
    </row>
    <row r="89" spans="1:16" ht="9.9" customHeight="1" x14ac:dyDescent="0.3">
      <c r="A89" s="207" t="s">
        <v>496</v>
      </c>
      <c r="B89" s="291" t="s">
        <v>336</v>
      </c>
      <c r="C89" s="292"/>
      <c r="D89" s="292"/>
      <c r="E89" s="292"/>
      <c r="F89" s="292"/>
      <c r="G89" s="301" t="s">
        <v>497</v>
      </c>
      <c r="H89" s="302"/>
      <c r="I89" s="302"/>
      <c r="J89" s="302"/>
      <c r="K89" s="302"/>
      <c r="L89" s="126">
        <v>-529826.56999999995</v>
      </c>
      <c r="M89" s="126">
        <v>0</v>
      </c>
      <c r="N89" s="126">
        <v>451.6</v>
      </c>
      <c r="O89" s="126">
        <v>-530278.17000000004</v>
      </c>
      <c r="P89" s="126"/>
    </row>
    <row r="90" spans="1:16" ht="9.9" customHeight="1" x14ac:dyDescent="0.3">
      <c r="A90" s="207" t="s">
        <v>498</v>
      </c>
      <c r="B90" s="291" t="s">
        <v>336</v>
      </c>
      <c r="C90" s="292"/>
      <c r="D90" s="292"/>
      <c r="E90" s="292"/>
      <c r="F90" s="292"/>
      <c r="G90" s="301" t="s">
        <v>499</v>
      </c>
      <c r="H90" s="302"/>
      <c r="I90" s="302"/>
      <c r="J90" s="302"/>
      <c r="K90" s="302"/>
      <c r="L90" s="126">
        <v>-120178.97</v>
      </c>
      <c r="M90" s="126">
        <v>0</v>
      </c>
      <c r="N90" s="126">
        <v>0</v>
      </c>
      <c r="O90" s="126">
        <v>-120178.97</v>
      </c>
      <c r="P90" s="126"/>
    </row>
    <row r="91" spans="1:16" ht="9.9" customHeight="1" x14ac:dyDescent="0.3">
      <c r="A91" s="207" t="s">
        <v>500</v>
      </c>
      <c r="B91" s="291" t="s">
        <v>336</v>
      </c>
      <c r="C91" s="292"/>
      <c r="D91" s="292"/>
      <c r="E91" s="292"/>
      <c r="F91" s="292"/>
      <c r="G91" s="301" t="s">
        <v>501</v>
      </c>
      <c r="H91" s="302"/>
      <c r="I91" s="302"/>
      <c r="J91" s="302"/>
      <c r="K91" s="302"/>
      <c r="L91" s="126">
        <v>-31828.44</v>
      </c>
      <c r="M91" s="126">
        <v>0</v>
      </c>
      <c r="N91" s="126">
        <v>0</v>
      </c>
      <c r="O91" s="126">
        <v>-31828.44</v>
      </c>
      <c r="P91" s="126"/>
    </row>
    <row r="92" spans="1:16" ht="9.9" customHeight="1" x14ac:dyDescent="0.3">
      <c r="A92" s="207" t="s">
        <v>502</v>
      </c>
      <c r="B92" s="291" t="s">
        <v>336</v>
      </c>
      <c r="C92" s="292"/>
      <c r="D92" s="292"/>
      <c r="E92" s="292"/>
      <c r="F92" s="292"/>
      <c r="G92" s="301" t="s">
        <v>503</v>
      </c>
      <c r="H92" s="302"/>
      <c r="I92" s="302"/>
      <c r="J92" s="302"/>
      <c r="K92" s="302"/>
      <c r="L92" s="126">
        <v>-525406.35</v>
      </c>
      <c r="M92" s="126">
        <v>0</v>
      </c>
      <c r="N92" s="126">
        <v>0</v>
      </c>
      <c r="O92" s="126">
        <v>-525406.35</v>
      </c>
      <c r="P92" s="126"/>
    </row>
    <row r="93" spans="1:16" ht="9.9" customHeight="1" x14ac:dyDescent="0.3">
      <c r="A93" s="207" t="s">
        <v>504</v>
      </c>
      <c r="B93" s="291" t="s">
        <v>336</v>
      </c>
      <c r="C93" s="292"/>
      <c r="D93" s="292"/>
      <c r="E93" s="292"/>
      <c r="F93" s="292"/>
      <c r="G93" s="301" t="s">
        <v>505</v>
      </c>
      <c r="H93" s="302"/>
      <c r="I93" s="302"/>
      <c r="J93" s="302"/>
      <c r="K93" s="302"/>
      <c r="L93" s="126">
        <v>-9021.5</v>
      </c>
      <c r="M93" s="126">
        <v>0</v>
      </c>
      <c r="N93" s="126">
        <v>0</v>
      </c>
      <c r="O93" s="126">
        <v>-9021.5</v>
      </c>
      <c r="P93" s="126"/>
    </row>
    <row r="94" spans="1:16" ht="9.9" customHeight="1" x14ac:dyDescent="0.3">
      <c r="A94" s="207" t="s">
        <v>506</v>
      </c>
      <c r="B94" s="291" t="s">
        <v>336</v>
      </c>
      <c r="C94" s="292"/>
      <c r="D94" s="292"/>
      <c r="E94" s="292"/>
      <c r="F94" s="292"/>
      <c r="G94" s="301" t="s">
        <v>507</v>
      </c>
      <c r="H94" s="302"/>
      <c r="I94" s="302"/>
      <c r="J94" s="302"/>
      <c r="K94" s="302"/>
      <c r="L94" s="126">
        <v>-2228450.96</v>
      </c>
      <c r="M94" s="126">
        <v>0</v>
      </c>
      <c r="N94" s="126">
        <v>16630.939999999999</v>
      </c>
      <c r="O94" s="126">
        <v>-2245081.9</v>
      </c>
      <c r="P94" s="126"/>
    </row>
    <row r="95" spans="1:16" ht="9.9" customHeight="1" x14ac:dyDescent="0.3">
      <c r="A95" s="207" t="s">
        <v>508</v>
      </c>
      <c r="B95" s="291" t="s">
        <v>336</v>
      </c>
      <c r="C95" s="292"/>
      <c r="D95" s="292"/>
      <c r="E95" s="292"/>
      <c r="F95" s="292"/>
      <c r="G95" s="301" t="s">
        <v>509</v>
      </c>
      <c r="H95" s="302"/>
      <c r="I95" s="302"/>
      <c r="J95" s="302"/>
      <c r="K95" s="302"/>
      <c r="L95" s="126">
        <v>-4794038.63</v>
      </c>
      <c r="M95" s="126">
        <v>0</v>
      </c>
      <c r="N95" s="126">
        <v>27955.57</v>
      </c>
      <c r="O95" s="126">
        <v>-4821994.2</v>
      </c>
      <c r="P95" s="126"/>
    </row>
    <row r="96" spans="1:16" ht="9.9" customHeight="1" x14ac:dyDescent="0.3">
      <c r="A96" s="207" t="s">
        <v>510</v>
      </c>
      <c r="B96" s="291" t="s">
        <v>336</v>
      </c>
      <c r="C96" s="292"/>
      <c r="D96" s="292"/>
      <c r="E96" s="292"/>
      <c r="F96" s="292"/>
      <c r="G96" s="301" t="s">
        <v>511</v>
      </c>
      <c r="H96" s="302"/>
      <c r="I96" s="302"/>
      <c r="J96" s="302"/>
      <c r="K96" s="302"/>
      <c r="L96" s="126">
        <v>-1164184.1599999999</v>
      </c>
      <c r="M96" s="126">
        <v>0</v>
      </c>
      <c r="N96" s="126">
        <v>1584.25</v>
      </c>
      <c r="O96" s="126">
        <v>-1165768.4099999999</v>
      </c>
      <c r="P96" s="126"/>
    </row>
    <row r="97" spans="1:16" ht="9.9" customHeight="1" x14ac:dyDescent="0.3">
      <c r="A97" s="207" t="s">
        <v>512</v>
      </c>
      <c r="B97" s="291" t="s">
        <v>336</v>
      </c>
      <c r="C97" s="292"/>
      <c r="D97" s="292"/>
      <c r="E97" s="292"/>
      <c r="F97" s="292"/>
      <c r="G97" s="301" t="s">
        <v>513</v>
      </c>
      <c r="H97" s="302"/>
      <c r="I97" s="302"/>
      <c r="J97" s="302"/>
      <c r="K97" s="302"/>
      <c r="L97" s="126">
        <v>-5284597.99</v>
      </c>
      <c r="M97" s="126">
        <v>0</v>
      </c>
      <c r="N97" s="126">
        <v>551.83000000000004</v>
      </c>
      <c r="O97" s="126">
        <v>-5285149.82</v>
      </c>
      <c r="P97" s="126"/>
    </row>
    <row r="98" spans="1:16" ht="9.9" customHeight="1" x14ac:dyDescent="0.3">
      <c r="A98" s="207" t="s">
        <v>514</v>
      </c>
      <c r="B98" s="291" t="s">
        <v>336</v>
      </c>
      <c r="C98" s="292"/>
      <c r="D98" s="292"/>
      <c r="E98" s="292"/>
      <c r="F98" s="292"/>
      <c r="G98" s="301" t="s">
        <v>515</v>
      </c>
      <c r="H98" s="302"/>
      <c r="I98" s="302"/>
      <c r="J98" s="302"/>
      <c r="K98" s="302"/>
      <c r="L98" s="126">
        <v>-168364.41</v>
      </c>
      <c r="M98" s="126">
        <v>0</v>
      </c>
      <c r="N98" s="126">
        <v>4325.57</v>
      </c>
      <c r="O98" s="126">
        <v>-172689.98</v>
      </c>
      <c r="P98" s="126"/>
    </row>
    <row r="99" spans="1:16" ht="18.899999999999999" customHeight="1" x14ac:dyDescent="0.3">
      <c r="A99" s="207" t="s">
        <v>516</v>
      </c>
      <c r="B99" s="291" t="s">
        <v>336</v>
      </c>
      <c r="C99" s="292"/>
      <c r="D99" s="292"/>
      <c r="E99" s="292"/>
      <c r="F99" s="292"/>
      <c r="G99" s="301" t="s">
        <v>517</v>
      </c>
      <c r="H99" s="302"/>
      <c r="I99" s="302"/>
      <c r="J99" s="302"/>
      <c r="K99" s="302"/>
      <c r="L99" s="126">
        <v>-280837.59999999998</v>
      </c>
      <c r="M99" s="126">
        <v>0</v>
      </c>
      <c r="N99" s="126">
        <v>78529.62</v>
      </c>
      <c r="O99" s="126">
        <v>-359367.22</v>
      </c>
      <c r="P99" s="126"/>
    </row>
    <row r="100" spans="1:16" ht="9.9" customHeight="1" x14ac:dyDescent="0.3">
      <c r="A100" s="207" t="s">
        <v>518</v>
      </c>
      <c r="B100" s="291" t="s">
        <v>336</v>
      </c>
      <c r="C100" s="292"/>
      <c r="D100" s="292"/>
      <c r="E100" s="292"/>
      <c r="F100" s="292"/>
      <c r="G100" s="301" t="s">
        <v>519</v>
      </c>
      <c r="H100" s="302"/>
      <c r="I100" s="302"/>
      <c r="J100" s="302"/>
      <c r="K100" s="302"/>
      <c r="L100" s="126">
        <v>-3832172.58</v>
      </c>
      <c r="M100" s="126">
        <v>0</v>
      </c>
      <c r="N100" s="126">
        <v>0</v>
      </c>
      <c r="O100" s="126">
        <v>-3832172.58</v>
      </c>
      <c r="P100" s="126"/>
    </row>
    <row r="101" spans="1:16" ht="9.9" customHeight="1" x14ac:dyDescent="0.3">
      <c r="A101" s="207" t="s">
        <v>520</v>
      </c>
      <c r="B101" s="291" t="s">
        <v>336</v>
      </c>
      <c r="C101" s="292"/>
      <c r="D101" s="292"/>
      <c r="E101" s="292"/>
      <c r="F101" s="292"/>
      <c r="G101" s="301" t="s">
        <v>521</v>
      </c>
      <c r="H101" s="302"/>
      <c r="I101" s="302"/>
      <c r="J101" s="302"/>
      <c r="K101" s="302"/>
      <c r="L101" s="126">
        <v>-169991.88</v>
      </c>
      <c r="M101" s="126">
        <v>0</v>
      </c>
      <c r="N101" s="126">
        <v>2782.35</v>
      </c>
      <c r="O101" s="126">
        <v>-172774.23</v>
      </c>
      <c r="P101" s="126"/>
    </row>
    <row r="102" spans="1:16" ht="9.9" customHeight="1" x14ac:dyDescent="0.3">
      <c r="A102" s="207" t="s">
        <v>522</v>
      </c>
      <c r="B102" s="291" t="s">
        <v>336</v>
      </c>
      <c r="C102" s="292"/>
      <c r="D102" s="292"/>
      <c r="E102" s="292"/>
      <c r="F102" s="292"/>
      <c r="G102" s="301" t="s">
        <v>523</v>
      </c>
      <c r="H102" s="302"/>
      <c r="I102" s="302"/>
      <c r="J102" s="302"/>
      <c r="K102" s="302"/>
      <c r="L102" s="126">
        <v>-30687.58</v>
      </c>
      <c r="M102" s="126">
        <v>0</v>
      </c>
      <c r="N102" s="126">
        <v>2885.98</v>
      </c>
      <c r="O102" s="126">
        <v>-33573.56</v>
      </c>
      <c r="P102" s="126"/>
    </row>
    <row r="103" spans="1:16" ht="9.9" customHeight="1" x14ac:dyDescent="0.3">
      <c r="A103" s="207" t="s">
        <v>524</v>
      </c>
      <c r="B103" s="291" t="s">
        <v>336</v>
      </c>
      <c r="C103" s="292"/>
      <c r="D103" s="292"/>
      <c r="E103" s="292"/>
      <c r="F103" s="292"/>
      <c r="G103" s="301" t="s">
        <v>525</v>
      </c>
      <c r="H103" s="302"/>
      <c r="I103" s="302"/>
      <c r="J103" s="302"/>
      <c r="K103" s="302"/>
      <c r="L103" s="126">
        <v>-8791.4</v>
      </c>
      <c r="M103" s="126">
        <v>0</v>
      </c>
      <c r="N103" s="126">
        <v>1079.6099999999999</v>
      </c>
      <c r="O103" s="126">
        <v>-9871.01</v>
      </c>
      <c r="P103" s="126"/>
    </row>
    <row r="104" spans="1:16" ht="9.9" customHeight="1" x14ac:dyDescent="0.3">
      <c r="A104" s="30" t="s">
        <v>336</v>
      </c>
      <c r="B104" s="291" t="s">
        <v>336</v>
      </c>
      <c r="C104" s="292"/>
      <c r="D104" s="292"/>
      <c r="E104" s="292"/>
      <c r="F104" s="292"/>
      <c r="G104" s="31" t="s">
        <v>336</v>
      </c>
      <c r="H104" s="32"/>
      <c r="I104" s="32"/>
      <c r="J104" s="32"/>
      <c r="K104" s="32"/>
      <c r="L104" s="127"/>
      <c r="M104" s="127"/>
      <c r="N104" s="127"/>
      <c r="O104" s="127"/>
      <c r="P104" s="127"/>
    </row>
    <row r="105" spans="1:16" ht="9.9" customHeight="1" x14ac:dyDescent="0.3">
      <c r="A105" s="206" t="s">
        <v>526</v>
      </c>
      <c r="B105" s="291" t="s">
        <v>336</v>
      </c>
      <c r="C105" s="292"/>
      <c r="D105" s="292"/>
      <c r="E105" s="299" t="s">
        <v>527</v>
      </c>
      <c r="F105" s="300"/>
      <c r="G105" s="300"/>
      <c r="H105" s="300"/>
      <c r="I105" s="300"/>
      <c r="J105" s="300"/>
      <c r="K105" s="300"/>
      <c r="L105" s="125">
        <v>10492.95</v>
      </c>
      <c r="M105" s="125">
        <v>0</v>
      </c>
      <c r="N105" s="125">
        <v>615.72</v>
      </c>
      <c r="O105" s="125">
        <v>9877.23</v>
      </c>
      <c r="P105" s="125"/>
    </row>
    <row r="106" spans="1:16" ht="9.9" customHeight="1" x14ac:dyDescent="0.3">
      <c r="A106" s="206" t="s">
        <v>528</v>
      </c>
      <c r="B106" s="291" t="s">
        <v>336</v>
      </c>
      <c r="C106" s="292"/>
      <c r="D106" s="292"/>
      <c r="E106" s="292"/>
      <c r="F106" s="299" t="s">
        <v>527</v>
      </c>
      <c r="G106" s="300"/>
      <c r="H106" s="300"/>
      <c r="I106" s="300"/>
      <c r="J106" s="300"/>
      <c r="K106" s="300"/>
      <c r="L106" s="125">
        <v>539838.66</v>
      </c>
      <c r="M106" s="125">
        <v>0</v>
      </c>
      <c r="N106" s="125">
        <v>0</v>
      </c>
      <c r="O106" s="125">
        <v>539838.66</v>
      </c>
      <c r="P106" s="125"/>
    </row>
    <row r="107" spans="1:16" ht="9.9" customHeight="1" x14ac:dyDescent="0.3">
      <c r="A107" s="207" t="s">
        <v>529</v>
      </c>
      <c r="B107" s="291" t="s">
        <v>336</v>
      </c>
      <c r="C107" s="292"/>
      <c r="D107" s="292"/>
      <c r="E107" s="292"/>
      <c r="F107" s="292"/>
      <c r="G107" s="301" t="s">
        <v>530</v>
      </c>
      <c r="H107" s="302"/>
      <c r="I107" s="302"/>
      <c r="J107" s="302"/>
      <c r="K107" s="302"/>
      <c r="L107" s="126">
        <v>416520.66</v>
      </c>
      <c r="M107" s="126">
        <v>0</v>
      </c>
      <c r="N107" s="126">
        <v>0</v>
      </c>
      <c r="O107" s="126">
        <v>416520.66</v>
      </c>
      <c r="P107" s="126"/>
    </row>
    <row r="108" spans="1:16" ht="9.9" customHeight="1" x14ac:dyDescent="0.3">
      <c r="A108" s="207" t="s">
        <v>531</v>
      </c>
      <c r="B108" s="291" t="s">
        <v>336</v>
      </c>
      <c r="C108" s="292"/>
      <c r="D108" s="292"/>
      <c r="E108" s="292"/>
      <c r="F108" s="292"/>
      <c r="G108" s="301" t="s">
        <v>532</v>
      </c>
      <c r="H108" s="302"/>
      <c r="I108" s="302"/>
      <c r="J108" s="302"/>
      <c r="K108" s="302"/>
      <c r="L108" s="126">
        <v>113798</v>
      </c>
      <c r="M108" s="126">
        <v>0</v>
      </c>
      <c r="N108" s="126">
        <v>0</v>
      </c>
      <c r="O108" s="126">
        <v>113798</v>
      </c>
      <c r="P108" s="126"/>
    </row>
    <row r="109" spans="1:16" ht="9.9" customHeight="1" x14ac:dyDescent="0.3">
      <c r="A109" s="207" t="s">
        <v>533</v>
      </c>
      <c r="B109" s="291" t="s">
        <v>336</v>
      </c>
      <c r="C109" s="292"/>
      <c r="D109" s="292"/>
      <c r="E109" s="292"/>
      <c r="F109" s="292"/>
      <c r="G109" s="301" t="s">
        <v>534</v>
      </c>
      <c r="H109" s="302"/>
      <c r="I109" s="302"/>
      <c r="J109" s="302"/>
      <c r="K109" s="302"/>
      <c r="L109" s="126">
        <v>9520</v>
      </c>
      <c r="M109" s="126">
        <v>0</v>
      </c>
      <c r="N109" s="126">
        <v>0</v>
      </c>
      <c r="O109" s="126">
        <v>9520</v>
      </c>
      <c r="P109" s="126"/>
    </row>
    <row r="110" spans="1:16" ht="9.9" customHeight="1" x14ac:dyDescent="0.3">
      <c r="A110" s="30" t="s">
        <v>336</v>
      </c>
      <c r="B110" s="291" t="s">
        <v>336</v>
      </c>
      <c r="C110" s="292"/>
      <c r="D110" s="292"/>
      <c r="E110" s="292"/>
      <c r="F110" s="292"/>
      <c r="G110" s="31" t="s">
        <v>336</v>
      </c>
      <c r="H110" s="32"/>
      <c r="I110" s="32"/>
      <c r="J110" s="32"/>
      <c r="K110" s="32"/>
      <c r="L110" s="127"/>
      <c r="M110" s="127"/>
      <c r="N110" s="127"/>
      <c r="O110" s="127"/>
      <c r="P110" s="127"/>
    </row>
    <row r="111" spans="1:16" ht="9.9" customHeight="1" x14ac:dyDescent="0.3">
      <c r="A111" s="206" t="s">
        <v>535</v>
      </c>
      <c r="B111" s="291" t="s">
        <v>336</v>
      </c>
      <c r="C111" s="292"/>
      <c r="D111" s="292"/>
      <c r="E111" s="292"/>
      <c r="F111" s="299" t="s">
        <v>536</v>
      </c>
      <c r="G111" s="300"/>
      <c r="H111" s="300"/>
      <c r="I111" s="300"/>
      <c r="J111" s="300"/>
      <c r="K111" s="300"/>
      <c r="L111" s="125">
        <v>-529345.71</v>
      </c>
      <c r="M111" s="125">
        <v>0</v>
      </c>
      <c r="N111" s="125">
        <v>615.72</v>
      </c>
      <c r="O111" s="125">
        <v>-529961.43000000005</v>
      </c>
      <c r="P111" s="125"/>
    </row>
    <row r="112" spans="1:16" ht="9.9" customHeight="1" x14ac:dyDescent="0.3">
      <c r="A112" s="207" t="s">
        <v>537</v>
      </c>
      <c r="B112" s="291" t="s">
        <v>336</v>
      </c>
      <c r="C112" s="292"/>
      <c r="D112" s="292"/>
      <c r="E112" s="292"/>
      <c r="F112" s="292"/>
      <c r="G112" s="301" t="s">
        <v>538</v>
      </c>
      <c r="H112" s="302"/>
      <c r="I112" s="302"/>
      <c r="J112" s="302"/>
      <c r="K112" s="302"/>
      <c r="L112" s="126">
        <v>-406027.71</v>
      </c>
      <c r="M112" s="126">
        <v>0</v>
      </c>
      <c r="N112" s="126">
        <v>615.72</v>
      </c>
      <c r="O112" s="126">
        <v>-406643.43</v>
      </c>
      <c r="P112" s="126"/>
    </row>
    <row r="113" spans="1:16" ht="9.9" customHeight="1" x14ac:dyDescent="0.3">
      <c r="A113" s="207" t="s">
        <v>539</v>
      </c>
      <c r="B113" s="291" t="s">
        <v>336</v>
      </c>
      <c r="C113" s="292"/>
      <c r="D113" s="292"/>
      <c r="E113" s="292"/>
      <c r="F113" s="292"/>
      <c r="G113" s="301" t="s">
        <v>540</v>
      </c>
      <c r="H113" s="302"/>
      <c r="I113" s="302"/>
      <c r="J113" s="302"/>
      <c r="K113" s="302"/>
      <c r="L113" s="126">
        <v>-9520</v>
      </c>
      <c r="M113" s="126">
        <v>0</v>
      </c>
      <c r="N113" s="126">
        <v>0</v>
      </c>
      <c r="O113" s="126">
        <v>-9520</v>
      </c>
      <c r="P113" s="126"/>
    </row>
    <row r="114" spans="1:16" ht="9.9" customHeight="1" x14ac:dyDescent="0.3">
      <c r="A114" s="207" t="s">
        <v>541</v>
      </c>
      <c r="B114" s="291" t="s">
        <v>336</v>
      </c>
      <c r="C114" s="292"/>
      <c r="D114" s="292"/>
      <c r="E114" s="292"/>
      <c r="F114" s="292"/>
      <c r="G114" s="301" t="s">
        <v>542</v>
      </c>
      <c r="H114" s="302"/>
      <c r="I114" s="302"/>
      <c r="J114" s="302"/>
      <c r="K114" s="302"/>
      <c r="L114" s="126">
        <v>-113798</v>
      </c>
      <c r="M114" s="126">
        <v>0</v>
      </c>
      <c r="N114" s="126">
        <v>0</v>
      </c>
      <c r="O114" s="126">
        <v>-113798</v>
      </c>
      <c r="P114" s="126"/>
    </row>
    <row r="115" spans="1:16" ht="9.9" customHeight="1" x14ac:dyDescent="0.3">
      <c r="A115" s="30" t="s">
        <v>336</v>
      </c>
      <c r="B115" s="291" t="s">
        <v>336</v>
      </c>
      <c r="C115" s="292"/>
      <c r="D115" s="292"/>
      <c r="E115" s="292"/>
      <c r="F115" s="292"/>
      <c r="G115" s="31" t="s">
        <v>336</v>
      </c>
      <c r="H115" s="32"/>
      <c r="I115" s="32"/>
      <c r="J115" s="32"/>
      <c r="K115" s="32"/>
      <c r="L115" s="127"/>
      <c r="M115" s="127"/>
      <c r="N115" s="127"/>
      <c r="O115" s="127"/>
      <c r="P115" s="127"/>
    </row>
    <row r="116" spans="1:16" ht="9.9" customHeight="1" x14ac:dyDescent="0.3">
      <c r="A116" s="206" t="s">
        <v>543</v>
      </c>
      <c r="B116" s="291" t="s">
        <v>336</v>
      </c>
      <c r="C116" s="292"/>
      <c r="D116" s="292"/>
      <c r="E116" s="299" t="s">
        <v>544</v>
      </c>
      <c r="F116" s="300"/>
      <c r="G116" s="300"/>
      <c r="H116" s="300"/>
      <c r="I116" s="300"/>
      <c r="J116" s="300"/>
      <c r="K116" s="300"/>
      <c r="L116" s="125">
        <v>81598</v>
      </c>
      <c r="M116" s="125">
        <v>0</v>
      </c>
      <c r="N116" s="125">
        <v>0</v>
      </c>
      <c r="O116" s="125">
        <v>81598</v>
      </c>
      <c r="P116" s="125"/>
    </row>
    <row r="117" spans="1:16" ht="9.9" customHeight="1" x14ac:dyDescent="0.3">
      <c r="A117" s="206" t="s">
        <v>545</v>
      </c>
      <c r="B117" s="291" t="s">
        <v>336</v>
      </c>
      <c r="C117" s="292"/>
      <c r="D117" s="292"/>
      <c r="E117" s="292"/>
      <c r="F117" s="299" t="s">
        <v>544</v>
      </c>
      <c r="G117" s="300"/>
      <c r="H117" s="300"/>
      <c r="I117" s="300"/>
      <c r="J117" s="300"/>
      <c r="K117" s="300"/>
      <c r="L117" s="125">
        <v>81598</v>
      </c>
      <c r="M117" s="125">
        <v>0</v>
      </c>
      <c r="N117" s="125">
        <v>0</v>
      </c>
      <c r="O117" s="125">
        <v>81598</v>
      </c>
      <c r="P117" s="125"/>
    </row>
    <row r="118" spans="1:16" ht="9.9" customHeight="1" x14ac:dyDescent="0.3">
      <c r="A118" s="207" t="s">
        <v>546</v>
      </c>
      <c r="B118" s="291" t="s">
        <v>336</v>
      </c>
      <c r="C118" s="292"/>
      <c r="D118" s="292"/>
      <c r="E118" s="292"/>
      <c r="F118" s="292"/>
      <c r="G118" s="301" t="s">
        <v>547</v>
      </c>
      <c r="H118" s="302"/>
      <c r="I118" s="302"/>
      <c r="J118" s="302"/>
      <c r="K118" s="302"/>
      <c r="L118" s="126">
        <v>81598</v>
      </c>
      <c r="M118" s="126">
        <v>0</v>
      </c>
      <c r="N118" s="126">
        <v>0</v>
      </c>
      <c r="O118" s="126">
        <v>81598</v>
      </c>
      <c r="P118" s="126"/>
    </row>
    <row r="119" spans="1:16" ht="9.9" customHeight="1" x14ac:dyDescent="0.3">
      <c r="A119" s="30" t="s">
        <v>336</v>
      </c>
      <c r="B119" s="291" t="s">
        <v>336</v>
      </c>
      <c r="C119" s="292"/>
      <c r="D119" s="292"/>
      <c r="E119" s="292"/>
      <c r="F119" s="292"/>
      <c r="G119" s="31" t="s">
        <v>336</v>
      </c>
      <c r="H119" s="32"/>
      <c r="I119" s="32"/>
      <c r="J119" s="32"/>
      <c r="K119" s="32"/>
      <c r="L119" s="127"/>
      <c r="M119" s="127"/>
      <c r="N119" s="127"/>
      <c r="O119" s="127"/>
      <c r="P119" s="127"/>
    </row>
    <row r="120" spans="1:16" ht="9.9" customHeight="1" x14ac:dyDescent="0.3">
      <c r="A120" s="206" t="s">
        <v>548</v>
      </c>
      <c r="B120" s="291" t="s">
        <v>336</v>
      </c>
      <c r="C120" s="292"/>
      <c r="D120" s="299" t="s">
        <v>549</v>
      </c>
      <c r="E120" s="300"/>
      <c r="F120" s="300"/>
      <c r="G120" s="300"/>
      <c r="H120" s="300"/>
      <c r="I120" s="300"/>
      <c r="J120" s="300"/>
      <c r="K120" s="300"/>
      <c r="L120" s="125">
        <v>9654554.6899999995</v>
      </c>
      <c r="M120" s="125">
        <v>0</v>
      </c>
      <c r="N120" s="125">
        <v>0</v>
      </c>
      <c r="O120" s="125">
        <v>9654554.6899999995</v>
      </c>
      <c r="P120" s="125"/>
    </row>
    <row r="121" spans="1:16" ht="9.9" customHeight="1" x14ac:dyDescent="0.3">
      <c r="A121" s="206" t="s">
        <v>550</v>
      </c>
      <c r="B121" s="291" t="s">
        <v>336</v>
      </c>
      <c r="C121" s="292"/>
      <c r="D121" s="292"/>
      <c r="E121" s="299" t="s">
        <v>549</v>
      </c>
      <c r="F121" s="300"/>
      <c r="G121" s="300"/>
      <c r="H121" s="300"/>
      <c r="I121" s="300"/>
      <c r="J121" s="300"/>
      <c r="K121" s="300"/>
      <c r="L121" s="125">
        <v>9654554.6899999995</v>
      </c>
      <c r="M121" s="125">
        <v>0</v>
      </c>
      <c r="N121" s="125">
        <v>0</v>
      </c>
      <c r="O121" s="125">
        <v>9654554.6899999995</v>
      </c>
      <c r="P121" s="125"/>
    </row>
    <row r="122" spans="1:16" ht="9.9" customHeight="1" x14ac:dyDescent="0.3">
      <c r="A122" s="206" t="s">
        <v>551</v>
      </c>
      <c r="B122" s="291" t="s">
        <v>336</v>
      </c>
      <c r="C122" s="292"/>
      <c r="D122" s="292"/>
      <c r="E122" s="292"/>
      <c r="F122" s="299" t="s">
        <v>552</v>
      </c>
      <c r="G122" s="300"/>
      <c r="H122" s="300"/>
      <c r="I122" s="300"/>
      <c r="J122" s="300"/>
      <c r="K122" s="300"/>
      <c r="L122" s="125">
        <v>9654554.6899999995</v>
      </c>
      <c r="M122" s="125">
        <v>0</v>
      </c>
      <c r="N122" s="125">
        <v>0</v>
      </c>
      <c r="O122" s="125">
        <v>9654554.6899999995</v>
      </c>
      <c r="P122" s="125"/>
    </row>
    <row r="123" spans="1:16" ht="9.9" customHeight="1" x14ac:dyDescent="0.3">
      <c r="A123" s="207" t="s">
        <v>553</v>
      </c>
      <c r="B123" s="291" t="s">
        <v>336</v>
      </c>
      <c r="C123" s="292"/>
      <c r="D123" s="292"/>
      <c r="E123" s="292"/>
      <c r="F123" s="292"/>
      <c r="G123" s="301" t="s">
        <v>432</v>
      </c>
      <c r="H123" s="302"/>
      <c r="I123" s="302"/>
      <c r="J123" s="302"/>
      <c r="K123" s="302"/>
      <c r="L123" s="126">
        <v>29585</v>
      </c>
      <c r="M123" s="126">
        <v>0</v>
      </c>
      <c r="N123" s="126">
        <v>0</v>
      </c>
      <c r="O123" s="126">
        <v>29585</v>
      </c>
      <c r="P123" s="126"/>
    </row>
    <row r="124" spans="1:16" ht="9.9" customHeight="1" x14ac:dyDescent="0.3">
      <c r="A124" s="207" t="s">
        <v>554</v>
      </c>
      <c r="B124" s="291" t="s">
        <v>336</v>
      </c>
      <c r="C124" s="292"/>
      <c r="D124" s="292"/>
      <c r="E124" s="292"/>
      <c r="F124" s="292"/>
      <c r="G124" s="301" t="s">
        <v>555</v>
      </c>
      <c r="H124" s="302"/>
      <c r="I124" s="302"/>
      <c r="J124" s="302"/>
      <c r="K124" s="302"/>
      <c r="L124" s="126">
        <v>1267564.69</v>
      </c>
      <c r="M124" s="126">
        <v>0</v>
      </c>
      <c r="N124" s="126">
        <v>0</v>
      </c>
      <c r="O124" s="126">
        <v>1267564.69</v>
      </c>
      <c r="P124" s="126"/>
    </row>
    <row r="125" spans="1:16" ht="9.9" customHeight="1" x14ac:dyDescent="0.3">
      <c r="A125" s="207" t="s">
        <v>556</v>
      </c>
      <c r="B125" s="291" t="s">
        <v>336</v>
      </c>
      <c r="C125" s="292"/>
      <c r="D125" s="292"/>
      <c r="E125" s="292"/>
      <c r="F125" s="292"/>
      <c r="G125" s="301" t="s">
        <v>557</v>
      </c>
      <c r="H125" s="302"/>
      <c r="I125" s="302"/>
      <c r="J125" s="302"/>
      <c r="K125" s="302"/>
      <c r="L125" s="126">
        <v>35000</v>
      </c>
      <c r="M125" s="126">
        <v>0</v>
      </c>
      <c r="N125" s="126">
        <v>0</v>
      </c>
      <c r="O125" s="126">
        <v>35000</v>
      </c>
      <c r="P125" s="126"/>
    </row>
    <row r="126" spans="1:16" ht="9.9" customHeight="1" x14ac:dyDescent="0.3">
      <c r="A126" s="207" t="s">
        <v>558</v>
      </c>
      <c r="B126" s="291" t="s">
        <v>336</v>
      </c>
      <c r="C126" s="292"/>
      <c r="D126" s="292"/>
      <c r="E126" s="292"/>
      <c r="F126" s="292"/>
      <c r="G126" s="301" t="s">
        <v>559</v>
      </c>
      <c r="H126" s="302"/>
      <c r="I126" s="302"/>
      <c r="J126" s="302"/>
      <c r="K126" s="302"/>
      <c r="L126" s="126">
        <v>150000</v>
      </c>
      <c r="M126" s="126">
        <v>0</v>
      </c>
      <c r="N126" s="126">
        <v>0</v>
      </c>
      <c r="O126" s="126">
        <v>150000</v>
      </c>
      <c r="P126" s="126"/>
    </row>
    <row r="127" spans="1:16" ht="9.9" customHeight="1" x14ac:dyDescent="0.3">
      <c r="A127" s="207" t="s">
        <v>560</v>
      </c>
      <c r="B127" s="291" t="s">
        <v>336</v>
      </c>
      <c r="C127" s="292"/>
      <c r="D127" s="292"/>
      <c r="E127" s="292"/>
      <c r="F127" s="292"/>
      <c r="G127" s="301" t="s">
        <v>561</v>
      </c>
      <c r="H127" s="302"/>
      <c r="I127" s="302"/>
      <c r="J127" s="302"/>
      <c r="K127" s="302"/>
      <c r="L127" s="126">
        <v>8172405</v>
      </c>
      <c r="M127" s="126">
        <v>0</v>
      </c>
      <c r="N127" s="126">
        <v>0</v>
      </c>
      <c r="O127" s="126">
        <v>8172405</v>
      </c>
      <c r="P127" s="126"/>
    </row>
    <row r="128" spans="1:16" ht="9.9" customHeight="1" x14ac:dyDescent="0.3">
      <c r="A128" s="30" t="s">
        <v>336</v>
      </c>
      <c r="B128" s="291" t="s">
        <v>336</v>
      </c>
      <c r="C128" s="292"/>
      <c r="D128" s="292"/>
      <c r="E128" s="292"/>
      <c r="F128" s="292"/>
      <c r="G128" s="31" t="s">
        <v>336</v>
      </c>
      <c r="H128" s="32"/>
      <c r="I128" s="32"/>
      <c r="J128" s="32"/>
      <c r="K128" s="32"/>
      <c r="L128" s="127"/>
      <c r="M128" s="127"/>
      <c r="N128" s="127"/>
      <c r="O128" s="127"/>
      <c r="P128" s="127"/>
    </row>
    <row r="129" spans="1:16" ht="9.9" customHeight="1" x14ac:dyDescent="0.3">
      <c r="A129" s="206" t="s">
        <v>562</v>
      </c>
      <c r="B129" s="299" t="s">
        <v>563</v>
      </c>
      <c r="C129" s="300"/>
      <c r="D129" s="300"/>
      <c r="E129" s="300"/>
      <c r="F129" s="300"/>
      <c r="G129" s="300"/>
      <c r="H129" s="300"/>
      <c r="I129" s="300"/>
      <c r="J129" s="300"/>
      <c r="K129" s="300"/>
      <c r="L129" s="125">
        <v>23067785.420000002</v>
      </c>
      <c r="M129" s="125">
        <v>2189997</v>
      </c>
      <c r="N129" s="125">
        <v>2779914.46</v>
      </c>
      <c r="O129" s="125">
        <v>23657702.879999999</v>
      </c>
      <c r="P129" s="125"/>
    </row>
    <row r="130" spans="1:16" ht="9.9" customHeight="1" x14ac:dyDescent="0.3">
      <c r="A130" s="206" t="s">
        <v>564</v>
      </c>
      <c r="B130" s="202" t="s">
        <v>336</v>
      </c>
      <c r="C130" s="299" t="s">
        <v>565</v>
      </c>
      <c r="D130" s="300"/>
      <c r="E130" s="300"/>
      <c r="F130" s="300"/>
      <c r="G130" s="300"/>
      <c r="H130" s="300"/>
      <c r="I130" s="300"/>
      <c r="J130" s="300"/>
      <c r="K130" s="300"/>
      <c r="L130" s="125">
        <v>9965552.1799999997</v>
      </c>
      <c r="M130" s="125">
        <v>2153952.23</v>
      </c>
      <c r="N130" s="125">
        <v>2560919.31</v>
      </c>
      <c r="O130" s="125">
        <v>10372519.26</v>
      </c>
      <c r="P130" s="125"/>
    </row>
    <row r="131" spans="1:16" ht="9.9" customHeight="1" x14ac:dyDescent="0.3">
      <c r="A131" s="206" t="s">
        <v>566</v>
      </c>
      <c r="B131" s="291" t="s">
        <v>336</v>
      </c>
      <c r="C131" s="292"/>
      <c r="D131" s="299" t="s">
        <v>567</v>
      </c>
      <c r="E131" s="300"/>
      <c r="F131" s="300"/>
      <c r="G131" s="300"/>
      <c r="H131" s="300"/>
      <c r="I131" s="300"/>
      <c r="J131" s="300"/>
      <c r="K131" s="300"/>
      <c r="L131" s="125">
        <v>828128.72</v>
      </c>
      <c r="M131" s="125">
        <v>1300003.2</v>
      </c>
      <c r="N131" s="125">
        <v>1309366.83</v>
      </c>
      <c r="O131" s="125">
        <v>837492.35</v>
      </c>
      <c r="P131" s="125"/>
    </row>
    <row r="132" spans="1:16" ht="9.9" customHeight="1" x14ac:dyDescent="0.3">
      <c r="A132" s="206" t="s">
        <v>568</v>
      </c>
      <c r="B132" s="291" t="s">
        <v>336</v>
      </c>
      <c r="C132" s="292"/>
      <c r="D132" s="292"/>
      <c r="E132" s="299" t="s">
        <v>569</v>
      </c>
      <c r="F132" s="300"/>
      <c r="G132" s="300"/>
      <c r="H132" s="300"/>
      <c r="I132" s="300"/>
      <c r="J132" s="300"/>
      <c r="K132" s="300"/>
      <c r="L132" s="125">
        <v>475588.87</v>
      </c>
      <c r="M132" s="125">
        <v>697502.27</v>
      </c>
      <c r="N132" s="125">
        <v>690860.54</v>
      </c>
      <c r="O132" s="125">
        <v>468947.14</v>
      </c>
      <c r="P132" s="125"/>
    </row>
    <row r="133" spans="1:16" ht="9.9" customHeight="1" x14ac:dyDescent="0.3">
      <c r="A133" s="206" t="s">
        <v>570</v>
      </c>
      <c r="B133" s="291" t="s">
        <v>336</v>
      </c>
      <c r="C133" s="292"/>
      <c r="D133" s="292"/>
      <c r="E133" s="292"/>
      <c r="F133" s="299" t="s">
        <v>569</v>
      </c>
      <c r="G133" s="300"/>
      <c r="H133" s="300"/>
      <c r="I133" s="300"/>
      <c r="J133" s="300"/>
      <c r="K133" s="300"/>
      <c r="L133" s="125">
        <v>475588.87</v>
      </c>
      <c r="M133" s="125">
        <v>697502.27</v>
      </c>
      <c r="N133" s="125">
        <v>690860.54</v>
      </c>
      <c r="O133" s="125">
        <v>468947.14</v>
      </c>
      <c r="P133" s="125"/>
    </row>
    <row r="134" spans="1:16" ht="9.9" customHeight="1" x14ac:dyDescent="0.3">
      <c r="A134" s="207" t="s">
        <v>571</v>
      </c>
      <c r="B134" s="291" t="s">
        <v>336</v>
      </c>
      <c r="C134" s="292"/>
      <c r="D134" s="292"/>
      <c r="E134" s="292"/>
      <c r="F134" s="292"/>
      <c r="G134" s="301" t="s">
        <v>572</v>
      </c>
      <c r="H134" s="302"/>
      <c r="I134" s="302"/>
      <c r="J134" s="302"/>
      <c r="K134" s="302"/>
      <c r="L134" s="126">
        <v>800</v>
      </c>
      <c r="M134" s="126">
        <v>171530.83</v>
      </c>
      <c r="N134" s="126">
        <v>171530.83</v>
      </c>
      <c r="O134" s="126">
        <v>800</v>
      </c>
      <c r="P134" s="126"/>
    </row>
    <row r="135" spans="1:16" ht="9.9" customHeight="1" x14ac:dyDescent="0.3">
      <c r="A135" s="207" t="s">
        <v>573</v>
      </c>
      <c r="B135" s="291" t="s">
        <v>336</v>
      </c>
      <c r="C135" s="292"/>
      <c r="D135" s="292"/>
      <c r="E135" s="292"/>
      <c r="F135" s="292"/>
      <c r="G135" s="301" t="s">
        <v>574</v>
      </c>
      <c r="H135" s="302"/>
      <c r="I135" s="302"/>
      <c r="J135" s="302"/>
      <c r="K135" s="302"/>
      <c r="L135" s="126">
        <v>303526.21000000002</v>
      </c>
      <c r="M135" s="126">
        <v>303526.21000000002</v>
      </c>
      <c r="N135" s="126">
        <v>282902.02</v>
      </c>
      <c r="O135" s="126">
        <v>282902.02</v>
      </c>
      <c r="P135" s="126"/>
    </row>
    <row r="136" spans="1:16" ht="9.9" customHeight="1" x14ac:dyDescent="0.3">
      <c r="A136" s="207" t="s">
        <v>575</v>
      </c>
      <c r="B136" s="291" t="s">
        <v>336</v>
      </c>
      <c r="C136" s="292"/>
      <c r="D136" s="292"/>
      <c r="E136" s="292"/>
      <c r="F136" s="292"/>
      <c r="G136" s="301" t="s">
        <v>576</v>
      </c>
      <c r="H136" s="302"/>
      <c r="I136" s="302"/>
      <c r="J136" s="302"/>
      <c r="K136" s="302"/>
      <c r="L136" s="128">
        <v>126183.59</v>
      </c>
      <c r="M136" s="128">
        <v>126183.59</v>
      </c>
      <c r="N136" s="128">
        <v>140311.51</v>
      </c>
      <c r="O136" s="128">
        <v>140311.51</v>
      </c>
      <c r="P136" s="128"/>
    </row>
    <row r="137" spans="1:16" ht="9.9" customHeight="1" x14ac:dyDescent="0.3">
      <c r="A137" s="207" t="s">
        <v>577</v>
      </c>
      <c r="B137" s="307" t="s">
        <v>336</v>
      </c>
      <c r="C137" s="308"/>
      <c r="D137" s="308"/>
      <c r="E137" s="308"/>
      <c r="F137" s="308"/>
      <c r="G137" s="309" t="s">
        <v>578</v>
      </c>
      <c r="H137" s="310"/>
      <c r="I137" s="310"/>
      <c r="J137" s="310"/>
      <c r="K137" s="310"/>
      <c r="L137" s="284">
        <v>0</v>
      </c>
      <c r="M137" s="284">
        <v>201.88</v>
      </c>
      <c r="N137" s="284">
        <v>201.88</v>
      </c>
      <c r="O137" s="284">
        <v>0</v>
      </c>
      <c r="P137" s="284"/>
    </row>
    <row r="138" spans="1:16" ht="9.9" customHeight="1" x14ac:dyDescent="0.3">
      <c r="A138" s="207" t="s">
        <v>579</v>
      </c>
      <c r="B138" s="291" t="s">
        <v>336</v>
      </c>
      <c r="C138" s="292"/>
      <c r="D138" s="292"/>
      <c r="E138" s="292"/>
      <c r="F138" s="292"/>
      <c r="G138" s="301" t="s">
        <v>580</v>
      </c>
      <c r="H138" s="302"/>
      <c r="I138" s="302"/>
      <c r="J138" s="302"/>
      <c r="K138" s="302"/>
      <c r="L138" s="126">
        <v>45079.07</v>
      </c>
      <c r="M138" s="126">
        <v>96059.76</v>
      </c>
      <c r="N138" s="126">
        <v>95914.3</v>
      </c>
      <c r="O138" s="126">
        <v>44933.61</v>
      </c>
      <c r="P138" s="126"/>
    </row>
    <row r="139" spans="1:16" ht="9.9" customHeight="1" x14ac:dyDescent="0.3">
      <c r="A139" s="30" t="s">
        <v>336</v>
      </c>
      <c r="B139" s="291" t="s">
        <v>336</v>
      </c>
      <c r="C139" s="292"/>
      <c r="D139" s="292"/>
      <c r="E139" s="292"/>
      <c r="F139" s="292"/>
      <c r="G139" s="31" t="s">
        <v>336</v>
      </c>
      <c r="H139" s="32"/>
      <c r="I139" s="32"/>
      <c r="J139" s="32"/>
      <c r="K139" s="32"/>
      <c r="L139" s="127"/>
      <c r="M139" s="127"/>
      <c r="N139" s="127"/>
      <c r="O139" s="127"/>
      <c r="P139" s="127"/>
    </row>
    <row r="140" spans="1:16" ht="9.9" customHeight="1" x14ac:dyDescent="0.3">
      <c r="A140" s="206" t="s">
        <v>581</v>
      </c>
      <c r="B140" s="291" t="s">
        <v>336</v>
      </c>
      <c r="C140" s="292"/>
      <c r="D140" s="292"/>
      <c r="E140" s="299" t="s">
        <v>582</v>
      </c>
      <c r="F140" s="300"/>
      <c r="G140" s="300"/>
      <c r="H140" s="300"/>
      <c r="I140" s="300"/>
      <c r="J140" s="300"/>
      <c r="K140" s="300"/>
      <c r="L140" s="125">
        <v>52644.7</v>
      </c>
      <c r="M140" s="125">
        <v>59432.07</v>
      </c>
      <c r="N140" s="125">
        <v>55955.82</v>
      </c>
      <c r="O140" s="125">
        <v>49168.45</v>
      </c>
      <c r="P140" s="125"/>
    </row>
    <row r="141" spans="1:16" ht="9.9" customHeight="1" x14ac:dyDescent="0.3">
      <c r="A141" s="206" t="s">
        <v>583</v>
      </c>
      <c r="B141" s="291" t="s">
        <v>336</v>
      </c>
      <c r="C141" s="292"/>
      <c r="D141" s="292"/>
      <c r="E141" s="292"/>
      <c r="F141" s="299" t="s">
        <v>582</v>
      </c>
      <c r="G141" s="300"/>
      <c r="H141" s="300"/>
      <c r="I141" s="300"/>
      <c r="J141" s="300"/>
      <c r="K141" s="300"/>
      <c r="L141" s="125">
        <v>52644.7</v>
      </c>
      <c r="M141" s="125">
        <v>59432.07</v>
      </c>
      <c r="N141" s="125">
        <v>55955.82</v>
      </c>
      <c r="O141" s="125">
        <v>49168.45</v>
      </c>
      <c r="P141" s="125"/>
    </row>
    <row r="142" spans="1:16" ht="9.9" customHeight="1" x14ac:dyDescent="0.3">
      <c r="A142" s="207" t="s">
        <v>584</v>
      </c>
      <c r="B142" s="291" t="s">
        <v>336</v>
      </c>
      <c r="C142" s="292"/>
      <c r="D142" s="292"/>
      <c r="E142" s="292"/>
      <c r="F142" s="292"/>
      <c r="G142" s="301" t="s">
        <v>585</v>
      </c>
      <c r="H142" s="302"/>
      <c r="I142" s="302"/>
      <c r="J142" s="302"/>
      <c r="K142" s="302"/>
      <c r="L142" s="126">
        <v>42284.21</v>
      </c>
      <c r="M142" s="126">
        <v>49071.58</v>
      </c>
      <c r="N142" s="126">
        <v>44829.99</v>
      </c>
      <c r="O142" s="126">
        <v>38042.620000000003</v>
      </c>
      <c r="P142" s="126"/>
    </row>
    <row r="143" spans="1:16" ht="9.9" customHeight="1" x14ac:dyDescent="0.3">
      <c r="A143" s="207" t="s">
        <v>586</v>
      </c>
      <c r="B143" s="291" t="s">
        <v>336</v>
      </c>
      <c r="C143" s="292"/>
      <c r="D143" s="292"/>
      <c r="E143" s="292"/>
      <c r="F143" s="292"/>
      <c r="G143" s="301" t="s">
        <v>587</v>
      </c>
      <c r="H143" s="302"/>
      <c r="I143" s="302"/>
      <c r="J143" s="302"/>
      <c r="K143" s="302"/>
      <c r="L143" s="126">
        <v>9152.35</v>
      </c>
      <c r="M143" s="126">
        <v>9152.35</v>
      </c>
      <c r="N143" s="126">
        <v>9842.83</v>
      </c>
      <c r="O143" s="126">
        <v>9842.83</v>
      </c>
      <c r="P143" s="126"/>
    </row>
    <row r="144" spans="1:16" ht="9.9" customHeight="1" x14ac:dyDescent="0.3">
      <c r="A144" s="207" t="s">
        <v>588</v>
      </c>
      <c r="B144" s="291" t="s">
        <v>336</v>
      </c>
      <c r="C144" s="292"/>
      <c r="D144" s="292"/>
      <c r="E144" s="292"/>
      <c r="F144" s="292"/>
      <c r="G144" s="301" t="s">
        <v>589</v>
      </c>
      <c r="H144" s="302"/>
      <c r="I144" s="302"/>
      <c r="J144" s="302"/>
      <c r="K144" s="302"/>
      <c r="L144" s="126">
        <v>1208.1400000000001</v>
      </c>
      <c r="M144" s="126">
        <v>1208.1400000000001</v>
      </c>
      <c r="N144" s="126">
        <v>1283</v>
      </c>
      <c r="O144" s="126">
        <v>1283</v>
      </c>
      <c r="P144" s="126"/>
    </row>
    <row r="145" spans="1:16" ht="9.9" customHeight="1" x14ac:dyDescent="0.3">
      <c r="A145" s="30" t="s">
        <v>336</v>
      </c>
      <c r="B145" s="291" t="s">
        <v>336</v>
      </c>
      <c r="C145" s="292"/>
      <c r="D145" s="292"/>
      <c r="E145" s="292"/>
      <c r="F145" s="292"/>
      <c r="G145" s="31" t="s">
        <v>336</v>
      </c>
      <c r="H145" s="32"/>
      <c r="I145" s="32"/>
      <c r="J145" s="32"/>
      <c r="K145" s="32"/>
      <c r="L145" s="127"/>
      <c r="M145" s="127"/>
      <c r="N145" s="127"/>
      <c r="O145" s="127"/>
      <c r="P145" s="127"/>
    </row>
    <row r="146" spans="1:16" ht="9.9" customHeight="1" x14ac:dyDescent="0.3">
      <c r="A146" s="206" t="s">
        <v>592</v>
      </c>
      <c r="B146" s="291" t="s">
        <v>336</v>
      </c>
      <c r="C146" s="292"/>
      <c r="D146" s="292"/>
      <c r="E146" s="299" t="s">
        <v>593</v>
      </c>
      <c r="F146" s="300"/>
      <c r="G146" s="300"/>
      <c r="H146" s="300"/>
      <c r="I146" s="300"/>
      <c r="J146" s="300"/>
      <c r="K146" s="300"/>
      <c r="L146" s="125">
        <v>232114.09</v>
      </c>
      <c r="M146" s="125">
        <v>75813.710000000006</v>
      </c>
      <c r="N146" s="125">
        <v>46997.65</v>
      </c>
      <c r="O146" s="125">
        <v>203298.03</v>
      </c>
      <c r="P146" s="125"/>
    </row>
    <row r="147" spans="1:16" ht="9.9" customHeight="1" x14ac:dyDescent="0.3">
      <c r="A147" s="206" t="s">
        <v>594</v>
      </c>
      <c r="B147" s="291" t="s">
        <v>336</v>
      </c>
      <c r="C147" s="292"/>
      <c r="D147" s="292"/>
      <c r="E147" s="292"/>
      <c r="F147" s="299" t="s">
        <v>593</v>
      </c>
      <c r="G147" s="300"/>
      <c r="H147" s="300"/>
      <c r="I147" s="300"/>
      <c r="J147" s="300"/>
      <c r="K147" s="300"/>
      <c r="L147" s="125">
        <v>71522.66</v>
      </c>
      <c r="M147" s="125">
        <v>75813.710000000006</v>
      </c>
      <c r="N147" s="125">
        <v>46997.65</v>
      </c>
      <c r="O147" s="125">
        <v>42706.6</v>
      </c>
      <c r="P147" s="125"/>
    </row>
    <row r="148" spans="1:16" ht="9.9" customHeight="1" x14ac:dyDescent="0.3">
      <c r="A148" s="207" t="s">
        <v>595</v>
      </c>
      <c r="B148" s="291" t="s">
        <v>336</v>
      </c>
      <c r="C148" s="292"/>
      <c r="D148" s="292"/>
      <c r="E148" s="292"/>
      <c r="F148" s="292"/>
      <c r="G148" s="301" t="s">
        <v>596</v>
      </c>
      <c r="H148" s="302"/>
      <c r="I148" s="302"/>
      <c r="J148" s="302"/>
      <c r="K148" s="302"/>
      <c r="L148" s="126">
        <v>7863.57</v>
      </c>
      <c r="M148" s="126">
        <v>8035.64</v>
      </c>
      <c r="N148" s="126">
        <v>7851.96</v>
      </c>
      <c r="O148" s="126">
        <v>7679.89</v>
      </c>
      <c r="P148" s="126"/>
    </row>
    <row r="149" spans="1:16" ht="9.9" customHeight="1" x14ac:dyDescent="0.3">
      <c r="A149" s="207" t="s">
        <v>597</v>
      </c>
      <c r="B149" s="291" t="s">
        <v>336</v>
      </c>
      <c r="C149" s="292"/>
      <c r="D149" s="292"/>
      <c r="E149" s="292"/>
      <c r="F149" s="292"/>
      <c r="G149" s="301" t="s">
        <v>598</v>
      </c>
      <c r="H149" s="302"/>
      <c r="I149" s="302"/>
      <c r="J149" s="302"/>
      <c r="K149" s="302"/>
      <c r="L149" s="126">
        <v>2126.08</v>
      </c>
      <c r="M149" s="126">
        <v>2404.02</v>
      </c>
      <c r="N149" s="126">
        <v>629.78</v>
      </c>
      <c r="O149" s="126">
        <v>351.84</v>
      </c>
      <c r="P149" s="126"/>
    </row>
    <row r="150" spans="1:16" ht="9.9" customHeight="1" x14ac:dyDescent="0.3">
      <c r="A150" s="207" t="s">
        <v>599</v>
      </c>
      <c r="B150" s="291" t="s">
        <v>336</v>
      </c>
      <c r="C150" s="292"/>
      <c r="D150" s="292"/>
      <c r="E150" s="292"/>
      <c r="F150" s="292"/>
      <c r="G150" s="301" t="s">
        <v>600</v>
      </c>
      <c r="H150" s="302"/>
      <c r="I150" s="302"/>
      <c r="J150" s="302"/>
      <c r="K150" s="302"/>
      <c r="L150" s="126">
        <v>8724.7000000000007</v>
      </c>
      <c r="M150" s="126">
        <v>9874.81</v>
      </c>
      <c r="N150" s="126">
        <v>2743.2</v>
      </c>
      <c r="O150" s="126">
        <v>1593.09</v>
      </c>
      <c r="P150" s="126"/>
    </row>
    <row r="151" spans="1:16" ht="9.9" customHeight="1" x14ac:dyDescent="0.3">
      <c r="A151" s="207" t="s">
        <v>601</v>
      </c>
      <c r="B151" s="291" t="s">
        <v>336</v>
      </c>
      <c r="C151" s="292"/>
      <c r="D151" s="292"/>
      <c r="E151" s="292"/>
      <c r="F151" s="292"/>
      <c r="G151" s="301" t="s">
        <v>602</v>
      </c>
      <c r="H151" s="302"/>
      <c r="I151" s="302"/>
      <c r="J151" s="302"/>
      <c r="K151" s="302"/>
      <c r="L151" s="126">
        <v>50792.31</v>
      </c>
      <c r="M151" s="126">
        <v>53483.24</v>
      </c>
      <c r="N151" s="126">
        <v>30840.959999999999</v>
      </c>
      <c r="O151" s="126">
        <v>28150.03</v>
      </c>
      <c r="P151" s="126"/>
    </row>
    <row r="152" spans="1:16" ht="9.9" customHeight="1" x14ac:dyDescent="0.3">
      <c r="A152" s="207" t="s">
        <v>603</v>
      </c>
      <c r="B152" s="291" t="s">
        <v>336</v>
      </c>
      <c r="C152" s="292"/>
      <c r="D152" s="292"/>
      <c r="E152" s="292"/>
      <c r="F152" s="292"/>
      <c r="G152" s="301" t="s">
        <v>604</v>
      </c>
      <c r="H152" s="302"/>
      <c r="I152" s="302"/>
      <c r="J152" s="302"/>
      <c r="K152" s="302"/>
      <c r="L152" s="126">
        <v>1005.3</v>
      </c>
      <c r="M152" s="126">
        <v>1005.3</v>
      </c>
      <c r="N152" s="126">
        <v>3939.8</v>
      </c>
      <c r="O152" s="126">
        <v>3939.8</v>
      </c>
      <c r="P152" s="126"/>
    </row>
    <row r="153" spans="1:16" ht="9.9" customHeight="1" x14ac:dyDescent="0.3">
      <c r="A153" s="207" t="s">
        <v>607</v>
      </c>
      <c r="B153" s="291" t="s">
        <v>336</v>
      </c>
      <c r="C153" s="292"/>
      <c r="D153" s="292"/>
      <c r="E153" s="292"/>
      <c r="F153" s="292"/>
      <c r="G153" s="301" t="s">
        <v>608</v>
      </c>
      <c r="H153" s="302"/>
      <c r="I153" s="302"/>
      <c r="J153" s="302"/>
      <c r="K153" s="302"/>
      <c r="L153" s="126">
        <v>1010.7</v>
      </c>
      <c r="M153" s="126">
        <v>1010.7</v>
      </c>
      <c r="N153" s="126">
        <v>991.95</v>
      </c>
      <c r="O153" s="126">
        <v>991.95</v>
      </c>
      <c r="P153" s="126"/>
    </row>
    <row r="154" spans="1:16" ht="9.9" customHeight="1" x14ac:dyDescent="0.3">
      <c r="A154" s="30" t="s">
        <v>336</v>
      </c>
      <c r="B154" s="291" t="s">
        <v>336</v>
      </c>
      <c r="C154" s="292"/>
      <c r="D154" s="292"/>
      <c r="E154" s="292"/>
      <c r="F154" s="292"/>
      <c r="G154" s="31" t="s">
        <v>336</v>
      </c>
      <c r="H154" s="32"/>
      <c r="I154" s="32"/>
      <c r="J154" s="32"/>
      <c r="K154" s="32"/>
      <c r="L154" s="127"/>
      <c r="M154" s="127"/>
      <c r="N154" s="127"/>
      <c r="O154" s="127"/>
      <c r="P154" s="127"/>
    </row>
    <row r="155" spans="1:16" ht="9.9" customHeight="1" x14ac:dyDescent="0.3">
      <c r="A155" s="206" t="s">
        <v>609</v>
      </c>
      <c r="B155" s="291" t="s">
        <v>336</v>
      </c>
      <c r="C155" s="292"/>
      <c r="D155" s="292"/>
      <c r="E155" s="292"/>
      <c r="F155" s="299" t="s">
        <v>610</v>
      </c>
      <c r="G155" s="300"/>
      <c r="H155" s="300"/>
      <c r="I155" s="300"/>
      <c r="J155" s="300"/>
      <c r="K155" s="300"/>
      <c r="L155" s="125">
        <v>160591.43</v>
      </c>
      <c r="M155" s="125">
        <v>0</v>
      </c>
      <c r="N155" s="125">
        <v>0</v>
      </c>
      <c r="O155" s="125">
        <v>160591.43</v>
      </c>
      <c r="P155" s="125"/>
    </row>
    <row r="156" spans="1:16" ht="9.9" customHeight="1" x14ac:dyDescent="0.3">
      <c r="A156" s="207" t="s">
        <v>611</v>
      </c>
      <c r="B156" s="291" t="s">
        <v>336</v>
      </c>
      <c r="C156" s="292"/>
      <c r="D156" s="292"/>
      <c r="E156" s="292"/>
      <c r="F156" s="292"/>
      <c r="G156" s="301" t="s">
        <v>612</v>
      </c>
      <c r="H156" s="302"/>
      <c r="I156" s="302"/>
      <c r="J156" s="302"/>
      <c r="K156" s="302"/>
      <c r="L156" s="126">
        <v>145306.23999999999</v>
      </c>
      <c r="M156" s="126">
        <v>0</v>
      </c>
      <c r="N156" s="126">
        <v>0</v>
      </c>
      <c r="O156" s="126">
        <v>145306.23999999999</v>
      </c>
      <c r="P156" s="126"/>
    </row>
    <row r="157" spans="1:16" ht="9.9" customHeight="1" x14ac:dyDescent="0.3">
      <c r="A157" s="207" t="s">
        <v>613</v>
      </c>
      <c r="B157" s="291" t="s">
        <v>336</v>
      </c>
      <c r="C157" s="292"/>
      <c r="D157" s="292"/>
      <c r="E157" s="292"/>
      <c r="F157" s="292"/>
      <c r="G157" s="301" t="s">
        <v>614</v>
      </c>
      <c r="H157" s="302"/>
      <c r="I157" s="302"/>
      <c r="J157" s="302"/>
      <c r="K157" s="302"/>
      <c r="L157" s="126">
        <v>15285.19</v>
      </c>
      <c r="M157" s="126">
        <v>0</v>
      </c>
      <c r="N157" s="126">
        <v>0</v>
      </c>
      <c r="O157" s="126">
        <v>15285.19</v>
      </c>
      <c r="P157" s="126"/>
    </row>
    <row r="158" spans="1:16" ht="9.9" customHeight="1" x14ac:dyDescent="0.3">
      <c r="A158" s="30" t="s">
        <v>336</v>
      </c>
      <c r="B158" s="291" t="s">
        <v>336</v>
      </c>
      <c r="C158" s="292"/>
      <c r="D158" s="292"/>
      <c r="E158" s="292"/>
      <c r="F158" s="292"/>
      <c r="G158" s="31" t="s">
        <v>336</v>
      </c>
      <c r="H158" s="32"/>
      <c r="I158" s="32"/>
      <c r="J158" s="32"/>
      <c r="K158" s="32"/>
      <c r="L158" s="127"/>
      <c r="M158" s="127"/>
      <c r="N158" s="127"/>
      <c r="O158" s="127"/>
      <c r="P158" s="127"/>
    </row>
    <row r="159" spans="1:16" ht="9.9" customHeight="1" x14ac:dyDescent="0.3">
      <c r="A159" s="206" t="s">
        <v>615</v>
      </c>
      <c r="B159" s="291" t="s">
        <v>336</v>
      </c>
      <c r="C159" s="292"/>
      <c r="D159" s="292"/>
      <c r="E159" s="299" t="s">
        <v>616</v>
      </c>
      <c r="F159" s="300"/>
      <c r="G159" s="300"/>
      <c r="H159" s="300"/>
      <c r="I159" s="300"/>
      <c r="J159" s="300"/>
      <c r="K159" s="300"/>
      <c r="L159" s="125">
        <v>67781.06</v>
      </c>
      <c r="M159" s="125">
        <v>467255.15</v>
      </c>
      <c r="N159" s="125">
        <v>515552.82</v>
      </c>
      <c r="O159" s="125">
        <v>116078.73</v>
      </c>
      <c r="P159" s="125"/>
    </row>
    <row r="160" spans="1:16" ht="9.9" customHeight="1" x14ac:dyDescent="0.3">
      <c r="A160" s="206" t="s">
        <v>617</v>
      </c>
      <c r="B160" s="291" t="s">
        <v>336</v>
      </c>
      <c r="C160" s="292"/>
      <c r="D160" s="292"/>
      <c r="E160" s="292"/>
      <c r="F160" s="299" t="s">
        <v>616</v>
      </c>
      <c r="G160" s="300"/>
      <c r="H160" s="300"/>
      <c r="I160" s="300"/>
      <c r="J160" s="300"/>
      <c r="K160" s="300"/>
      <c r="L160" s="125">
        <v>67781.06</v>
      </c>
      <c r="M160" s="125">
        <v>467255.15</v>
      </c>
      <c r="N160" s="125">
        <v>515552.82</v>
      </c>
      <c r="O160" s="125">
        <v>116078.73</v>
      </c>
      <c r="P160" s="125"/>
    </row>
    <row r="161" spans="1:16" ht="9.9" customHeight="1" x14ac:dyDescent="0.3">
      <c r="A161" s="207" t="s">
        <v>618</v>
      </c>
      <c r="B161" s="291" t="s">
        <v>336</v>
      </c>
      <c r="C161" s="292"/>
      <c r="D161" s="292"/>
      <c r="E161" s="292"/>
      <c r="F161" s="292"/>
      <c r="G161" s="301" t="s">
        <v>619</v>
      </c>
      <c r="H161" s="302"/>
      <c r="I161" s="302"/>
      <c r="J161" s="302"/>
      <c r="K161" s="302"/>
      <c r="L161" s="126">
        <v>67781.06</v>
      </c>
      <c r="M161" s="126">
        <v>467255.15</v>
      </c>
      <c r="N161" s="126">
        <v>515552.82</v>
      </c>
      <c r="O161" s="126">
        <v>116078.73</v>
      </c>
      <c r="P161" s="126"/>
    </row>
    <row r="162" spans="1:16" ht="9.9" customHeight="1" x14ac:dyDescent="0.3">
      <c r="A162" s="30" t="s">
        <v>336</v>
      </c>
      <c r="B162" s="291" t="s">
        <v>336</v>
      </c>
      <c r="C162" s="292"/>
      <c r="D162" s="292"/>
      <c r="E162" s="292"/>
      <c r="F162" s="292"/>
      <c r="G162" s="31" t="s">
        <v>336</v>
      </c>
      <c r="H162" s="32"/>
      <c r="I162" s="32"/>
      <c r="J162" s="32"/>
      <c r="K162" s="32"/>
      <c r="L162" s="127"/>
      <c r="M162" s="127"/>
      <c r="N162" s="127"/>
      <c r="O162" s="127"/>
      <c r="P162" s="127"/>
    </row>
    <row r="163" spans="1:16" ht="9.9" customHeight="1" x14ac:dyDescent="0.3">
      <c r="A163" s="206" t="s">
        <v>626</v>
      </c>
      <c r="B163" s="291" t="s">
        <v>336</v>
      </c>
      <c r="C163" s="292"/>
      <c r="D163" s="299" t="s">
        <v>627</v>
      </c>
      <c r="E163" s="300"/>
      <c r="F163" s="300"/>
      <c r="G163" s="300"/>
      <c r="H163" s="300"/>
      <c r="I163" s="300"/>
      <c r="J163" s="300"/>
      <c r="K163" s="300"/>
      <c r="L163" s="125">
        <v>9137423.4600000009</v>
      </c>
      <c r="M163" s="125">
        <v>853949.03</v>
      </c>
      <c r="N163" s="125">
        <v>1251552.48</v>
      </c>
      <c r="O163" s="125">
        <v>9535026.9100000001</v>
      </c>
      <c r="P163" s="125"/>
    </row>
    <row r="164" spans="1:16" ht="9.9" customHeight="1" x14ac:dyDescent="0.3">
      <c r="A164" s="206" t="s">
        <v>628</v>
      </c>
      <c r="B164" s="291" t="s">
        <v>336</v>
      </c>
      <c r="C164" s="292"/>
      <c r="D164" s="292"/>
      <c r="E164" s="299" t="s">
        <v>627</v>
      </c>
      <c r="F164" s="300"/>
      <c r="G164" s="300"/>
      <c r="H164" s="300"/>
      <c r="I164" s="300"/>
      <c r="J164" s="300"/>
      <c r="K164" s="300"/>
      <c r="L164" s="125">
        <v>9137423.4600000009</v>
      </c>
      <c r="M164" s="125">
        <v>853949.03</v>
      </c>
      <c r="N164" s="125">
        <v>1251552.48</v>
      </c>
      <c r="O164" s="125">
        <v>9535026.9100000001</v>
      </c>
      <c r="P164" s="125"/>
    </row>
    <row r="165" spans="1:16" ht="9.9" customHeight="1" x14ac:dyDescent="0.3">
      <c r="A165" s="206" t="s">
        <v>629</v>
      </c>
      <c r="B165" s="291" t="s">
        <v>336</v>
      </c>
      <c r="C165" s="292"/>
      <c r="D165" s="292"/>
      <c r="E165" s="292"/>
      <c r="F165" s="299" t="s">
        <v>627</v>
      </c>
      <c r="G165" s="300"/>
      <c r="H165" s="300"/>
      <c r="I165" s="300"/>
      <c r="J165" s="300"/>
      <c r="K165" s="300"/>
      <c r="L165" s="125">
        <v>9137423.4600000009</v>
      </c>
      <c r="M165" s="125">
        <v>853949.03</v>
      </c>
      <c r="N165" s="125">
        <v>1251552.48</v>
      </c>
      <c r="O165" s="125">
        <v>9535026.9100000001</v>
      </c>
      <c r="P165" s="125"/>
    </row>
    <row r="166" spans="1:16" ht="9.9" customHeight="1" x14ac:dyDescent="0.3">
      <c r="A166" s="207" t="s">
        <v>630</v>
      </c>
      <c r="B166" s="291" t="s">
        <v>336</v>
      </c>
      <c r="C166" s="292"/>
      <c r="D166" s="292"/>
      <c r="E166" s="292"/>
      <c r="F166" s="292"/>
      <c r="G166" s="301" t="s">
        <v>631</v>
      </c>
      <c r="H166" s="302"/>
      <c r="I166" s="302"/>
      <c r="J166" s="302"/>
      <c r="K166" s="302"/>
      <c r="L166" s="126">
        <v>9137423.4600000009</v>
      </c>
      <c r="M166" s="126">
        <v>853949.03</v>
      </c>
      <c r="N166" s="126">
        <v>1251552.48</v>
      </c>
      <c r="O166" s="126">
        <v>9535026.9100000001</v>
      </c>
      <c r="P166" s="126"/>
    </row>
    <row r="167" spans="1:16" ht="9.9" customHeight="1" x14ac:dyDescent="0.3">
      <c r="A167" s="206" t="s">
        <v>336</v>
      </c>
      <c r="B167" s="291" t="s">
        <v>336</v>
      </c>
      <c r="C167" s="292"/>
      <c r="D167" s="33" t="s">
        <v>336</v>
      </c>
      <c r="E167" s="34"/>
      <c r="F167" s="34"/>
      <c r="G167" s="34"/>
      <c r="H167" s="34"/>
      <c r="I167" s="34"/>
      <c r="J167" s="34"/>
      <c r="K167" s="34"/>
      <c r="L167" s="129"/>
      <c r="M167" s="129"/>
      <c r="N167" s="129"/>
      <c r="O167" s="129"/>
      <c r="P167" s="129"/>
    </row>
    <row r="168" spans="1:16" ht="9.9" customHeight="1" x14ac:dyDescent="0.3">
      <c r="A168" s="206" t="s">
        <v>632</v>
      </c>
      <c r="B168" s="202" t="s">
        <v>336</v>
      </c>
      <c r="C168" s="299" t="s">
        <v>633</v>
      </c>
      <c r="D168" s="300"/>
      <c r="E168" s="300"/>
      <c r="F168" s="300"/>
      <c r="G168" s="300"/>
      <c r="H168" s="300"/>
      <c r="I168" s="300"/>
      <c r="J168" s="300"/>
      <c r="K168" s="300"/>
      <c r="L168" s="125">
        <v>13102233.24</v>
      </c>
      <c r="M168" s="125">
        <v>36044.769999999997</v>
      </c>
      <c r="N168" s="125">
        <v>218995.15</v>
      </c>
      <c r="O168" s="125">
        <v>13285183.619999999</v>
      </c>
      <c r="P168" s="125"/>
    </row>
    <row r="169" spans="1:16" ht="9.9" customHeight="1" x14ac:dyDescent="0.3">
      <c r="A169" s="206" t="s">
        <v>634</v>
      </c>
      <c r="B169" s="291" t="s">
        <v>336</v>
      </c>
      <c r="C169" s="292"/>
      <c r="D169" s="299" t="s">
        <v>635</v>
      </c>
      <c r="E169" s="300"/>
      <c r="F169" s="300"/>
      <c r="G169" s="300"/>
      <c r="H169" s="300"/>
      <c r="I169" s="300"/>
      <c r="J169" s="300"/>
      <c r="K169" s="300"/>
      <c r="L169" s="125">
        <v>3447678.55</v>
      </c>
      <c r="M169" s="125">
        <v>36044.769999999997</v>
      </c>
      <c r="N169" s="125">
        <v>218995.15</v>
      </c>
      <c r="O169" s="125">
        <v>3630628.93</v>
      </c>
      <c r="P169" s="125"/>
    </row>
    <row r="170" spans="1:16" ht="9.9" customHeight="1" x14ac:dyDescent="0.3">
      <c r="A170" s="206" t="s">
        <v>636</v>
      </c>
      <c r="B170" s="291" t="s">
        <v>336</v>
      </c>
      <c r="C170" s="292"/>
      <c r="D170" s="292"/>
      <c r="E170" s="299" t="s">
        <v>637</v>
      </c>
      <c r="F170" s="300"/>
      <c r="G170" s="300"/>
      <c r="H170" s="300"/>
      <c r="I170" s="300"/>
      <c r="J170" s="300"/>
      <c r="K170" s="300"/>
      <c r="L170" s="125">
        <v>2772351.19</v>
      </c>
      <c r="M170" s="125">
        <v>6747.94</v>
      </c>
      <c r="N170" s="125">
        <v>192222.18</v>
      </c>
      <c r="O170" s="125">
        <v>2957825.43</v>
      </c>
      <c r="P170" s="125"/>
    </row>
    <row r="171" spans="1:16" ht="9.9" customHeight="1" x14ac:dyDescent="0.3">
      <c r="A171" s="206" t="s">
        <v>638</v>
      </c>
      <c r="B171" s="291" t="s">
        <v>336</v>
      </c>
      <c r="C171" s="292"/>
      <c r="D171" s="292"/>
      <c r="E171" s="292"/>
      <c r="F171" s="299" t="s">
        <v>637</v>
      </c>
      <c r="G171" s="300"/>
      <c r="H171" s="300"/>
      <c r="I171" s="300"/>
      <c r="J171" s="300"/>
      <c r="K171" s="300"/>
      <c r="L171" s="125">
        <v>2772351.19</v>
      </c>
      <c r="M171" s="125">
        <v>6747.94</v>
      </c>
      <c r="N171" s="125">
        <v>192222.18</v>
      </c>
      <c r="O171" s="125">
        <v>2957825.43</v>
      </c>
      <c r="P171" s="125"/>
    </row>
    <row r="172" spans="1:16" ht="9.9" customHeight="1" x14ac:dyDescent="0.3">
      <c r="A172" s="207" t="s">
        <v>639</v>
      </c>
      <c r="B172" s="291" t="s">
        <v>336</v>
      </c>
      <c r="C172" s="292"/>
      <c r="D172" s="292"/>
      <c r="E172" s="292"/>
      <c r="F172" s="292"/>
      <c r="G172" s="301" t="s">
        <v>640</v>
      </c>
      <c r="H172" s="302"/>
      <c r="I172" s="302"/>
      <c r="J172" s="302"/>
      <c r="K172" s="302"/>
      <c r="L172" s="126">
        <v>2227885.2999999998</v>
      </c>
      <c r="M172" s="126">
        <v>0</v>
      </c>
      <c r="N172" s="126">
        <v>124482.84</v>
      </c>
      <c r="O172" s="126">
        <v>2352368.14</v>
      </c>
      <c r="P172" s="126"/>
    </row>
    <row r="173" spans="1:16" ht="9.9" customHeight="1" x14ac:dyDescent="0.3">
      <c r="A173" s="207" t="s">
        <v>1047</v>
      </c>
      <c r="B173" s="291" t="s">
        <v>336</v>
      </c>
      <c r="C173" s="292"/>
      <c r="D173" s="292"/>
      <c r="E173" s="292"/>
      <c r="F173" s="292"/>
      <c r="G173" s="301" t="s">
        <v>1048</v>
      </c>
      <c r="H173" s="302"/>
      <c r="I173" s="302"/>
      <c r="J173" s="302"/>
      <c r="K173" s="302"/>
      <c r="L173" s="126">
        <v>4398.03</v>
      </c>
      <c r="M173" s="126">
        <v>2782.35</v>
      </c>
      <c r="N173" s="126">
        <v>0</v>
      </c>
      <c r="O173" s="126">
        <v>1615.68</v>
      </c>
      <c r="P173" s="126"/>
    </row>
    <row r="174" spans="1:16" ht="9.9" customHeight="1" x14ac:dyDescent="0.3">
      <c r="A174" s="207" t="s">
        <v>641</v>
      </c>
      <c r="B174" s="291" t="s">
        <v>336</v>
      </c>
      <c r="C174" s="292"/>
      <c r="D174" s="292"/>
      <c r="E174" s="292"/>
      <c r="F174" s="292"/>
      <c r="G174" s="301" t="s">
        <v>642</v>
      </c>
      <c r="H174" s="302"/>
      <c r="I174" s="302"/>
      <c r="J174" s="302"/>
      <c r="K174" s="302"/>
      <c r="L174" s="126">
        <v>144876.16</v>
      </c>
      <c r="M174" s="126">
        <v>2885.98</v>
      </c>
      <c r="N174" s="126">
        <v>0</v>
      </c>
      <c r="O174" s="126">
        <v>141990.18</v>
      </c>
      <c r="P174" s="126"/>
    </row>
    <row r="175" spans="1:16" ht="9.9" customHeight="1" x14ac:dyDescent="0.3">
      <c r="A175" s="207" t="s">
        <v>643</v>
      </c>
      <c r="B175" s="291" t="s">
        <v>336</v>
      </c>
      <c r="C175" s="292"/>
      <c r="D175" s="292"/>
      <c r="E175" s="292"/>
      <c r="F175" s="292"/>
      <c r="G175" s="301" t="s">
        <v>644</v>
      </c>
      <c r="H175" s="302"/>
      <c r="I175" s="302"/>
      <c r="J175" s="302"/>
      <c r="K175" s="302"/>
      <c r="L175" s="126">
        <v>60854.1</v>
      </c>
      <c r="M175" s="126">
        <v>1079.6099999999999</v>
      </c>
      <c r="N175" s="126">
        <v>0</v>
      </c>
      <c r="O175" s="126">
        <v>59774.49</v>
      </c>
      <c r="P175" s="126"/>
    </row>
    <row r="176" spans="1:16" ht="9.9" customHeight="1" x14ac:dyDescent="0.3">
      <c r="A176" s="207" t="s">
        <v>645</v>
      </c>
      <c r="B176" s="291" t="s">
        <v>336</v>
      </c>
      <c r="C176" s="292"/>
      <c r="D176" s="292"/>
      <c r="E176" s="292"/>
      <c r="F176" s="292"/>
      <c r="G176" s="301" t="s">
        <v>646</v>
      </c>
      <c r="H176" s="302"/>
      <c r="I176" s="302"/>
      <c r="J176" s="302"/>
      <c r="K176" s="302"/>
      <c r="L176" s="126">
        <v>114337.60000000001</v>
      </c>
      <c r="M176" s="126">
        <v>0</v>
      </c>
      <c r="N176" s="126">
        <v>67739.34</v>
      </c>
      <c r="O176" s="126">
        <v>182076.94</v>
      </c>
      <c r="P176" s="126"/>
    </row>
    <row r="177" spans="1:16" ht="9.9" customHeight="1" x14ac:dyDescent="0.3">
      <c r="A177" s="207" t="s">
        <v>647</v>
      </c>
      <c r="B177" s="291" t="s">
        <v>336</v>
      </c>
      <c r="C177" s="292"/>
      <c r="D177" s="292"/>
      <c r="E177" s="292"/>
      <c r="F177" s="292"/>
      <c r="G177" s="301" t="s">
        <v>648</v>
      </c>
      <c r="H177" s="302"/>
      <c r="I177" s="302"/>
      <c r="J177" s="302"/>
      <c r="K177" s="302"/>
      <c r="L177" s="126">
        <v>220000</v>
      </c>
      <c r="M177" s="126">
        <v>0</v>
      </c>
      <c r="N177" s="126">
        <v>0</v>
      </c>
      <c r="O177" s="126">
        <v>220000</v>
      </c>
      <c r="P177" s="126"/>
    </row>
    <row r="178" spans="1:16" ht="9.9" customHeight="1" x14ac:dyDescent="0.3">
      <c r="A178" s="30" t="s">
        <v>336</v>
      </c>
      <c r="B178" s="291" t="s">
        <v>336</v>
      </c>
      <c r="C178" s="292"/>
      <c r="D178" s="292"/>
      <c r="E178" s="292"/>
      <c r="F178" s="292"/>
      <c r="G178" s="31" t="s">
        <v>336</v>
      </c>
      <c r="H178" s="32"/>
      <c r="I178" s="32"/>
      <c r="J178" s="32"/>
      <c r="K178" s="32"/>
      <c r="L178" s="127"/>
      <c r="M178" s="127"/>
      <c r="N178" s="127"/>
      <c r="O178" s="127"/>
      <c r="P178" s="127"/>
    </row>
    <row r="179" spans="1:16" ht="9.9" customHeight="1" x14ac:dyDescent="0.3">
      <c r="A179" s="206" t="s">
        <v>649</v>
      </c>
      <c r="B179" s="291" t="s">
        <v>336</v>
      </c>
      <c r="C179" s="292"/>
      <c r="D179" s="292"/>
      <c r="E179" s="299" t="s">
        <v>650</v>
      </c>
      <c r="F179" s="300"/>
      <c r="G179" s="300"/>
      <c r="H179" s="300"/>
      <c r="I179" s="300"/>
      <c r="J179" s="300"/>
      <c r="K179" s="300"/>
      <c r="L179" s="125">
        <v>596454</v>
      </c>
      <c r="M179" s="125">
        <v>24296.83</v>
      </c>
      <c r="N179" s="125">
        <v>0</v>
      </c>
      <c r="O179" s="125">
        <v>572157.17000000004</v>
      </c>
      <c r="P179" s="125"/>
    </row>
    <row r="180" spans="1:16" ht="9.9" customHeight="1" x14ac:dyDescent="0.3">
      <c r="A180" s="206" t="s">
        <v>651</v>
      </c>
      <c r="B180" s="291" t="s">
        <v>336</v>
      </c>
      <c r="C180" s="292"/>
      <c r="D180" s="292"/>
      <c r="E180" s="292"/>
      <c r="F180" s="299" t="s">
        <v>650</v>
      </c>
      <c r="G180" s="300"/>
      <c r="H180" s="300"/>
      <c r="I180" s="300"/>
      <c r="J180" s="300"/>
      <c r="K180" s="300"/>
      <c r="L180" s="125">
        <v>596454</v>
      </c>
      <c r="M180" s="125">
        <v>24296.83</v>
      </c>
      <c r="N180" s="125">
        <v>0</v>
      </c>
      <c r="O180" s="125">
        <v>572157.17000000004</v>
      </c>
      <c r="P180" s="125"/>
    </row>
    <row r="181" spans="1:16" ht="9.9" customHeight="1" x14ac:dyDescent="0.3">
      <c r="A181" s="207" t="s">
        <v>652</v>
      </c>
      <c r="B181" s="291" t="s">
        <v>336</v>
      </c>
      <c r="C181" s="292"/>
      <c r="D181" s="292"/>
      <c r="E181" s="292"/>
      <c r="F181" s="292"/>
      <c r="G181" s="301" t="s">
        <v>653</v>
      </c>
      <c r="H181" s="302"/>
      <c r="I181" s="302"/>
      <c r="J181" s="302"/>
      <c r="K181" s="302"/>
      <c r="L181" s="126">
        <v>596454</v>
      </c>
      <c r="M181" s="126">
        <v>24296.83</v>
      </c>
      <c r="N181" s="126">
        <v>0</v>
      </c>
      <c r="O181" s="126">
        <v>572157.17000000004</v>
      </c>
      <c r="P181" s="126"/>
    </row>
    <row r="182" spans="1:16" ht="9.9" customHeight="1" x14ac:dyDescent="0.3">
      <c r="A182" s="30" t="s">
        <v>336</v>
      </c>
      <c r="B182" s="291" t="s">
        <v>336</v>
      </c>
      <c r="C182" s="292"/>
      <c r="D182" s="292"/>
      <c r="E182" s="292"/>
      <c r="F182" s="292"/>
      <c r="G182" s="31" t="s">
        <v>336</v>
      </c>
      <c r="H182" s="32"/>
      <c r="I182" s="32"/>
      <c r="J182" s="32"/>
      <c r="K182" s="32"/>
      <c r="L182" s="127"/>
      <c r="M182" s="127"/>
      <c r="N182" s="127"/>
      <c r="O182" s="127"/>
      <c r="P182" s="127"/>
    </row>
    <row r="183" spans="1:16" ht="9.9" customHeight="1" x14ac:dyDescent="0.3">
      <c r="A183" s="206" t="s">
        <v>654</v>
      </c>
      <c r="B183" s="291" t="s">
        <v>336</v>
      </c>
      <c r="C183" s="292"/>
      <c r="D183" s="292"/>
      <c r="E183" s="299" t="s">
        <v>655</v>
      </c>
      <c r="F183" s="300"/>
      <c r="G183" s="300"/>
      <c r="H183" s="300"/>
      <c r="I183" s="300"/>
      <c r="J183" s="300"/>
      <c r="K183" s="300"/>
      <c r="L183" s="125">
        <v>78873.36</v>
      </c>
      <c r="M183" s="125">
        <v>5000</v>
      </c>
      <c r="N183" s="125">
        <v>26772.97</v>
      </c>
      <c r="O183" s="125">
        <v>100646.33</v>
      </c>
      <c r="P183" s="125"/>
    </row>
    <row r="184" spans="1:16" ht="9.9" customHeight="1" x14ac:dyDescent="0.3">
      <c r="A184" s="206" t="s">
        <v>656</v>
      </c>
      <c r="B184" s="291" t="s">
        <v>336</v>
      </c>
      <c r="C184" s="292"/>
      <c r="D184" s="292"/>
      <c r="E184" s="292"/>
      <c r="F184" s="299" t="s">
        <v>655</v>
      </c>
      <c r="G184" s="300"/>
      <c r="H184" s="300"/>
      <c r="I184" s="300"/>
      <c r="J184" s="300"/>
      <c r="K184" s="300"/>
      <c r="L184" s="125">
        <v>78873.36</v>
      </c>
      <c r="M184" s="125">
        <v>5000</v>
      </c>
      <c r="N184" s="125">
        <v>26772.97</v>
      </c>
      <c r="O184" s="125">
        <v>100646.33</v>
      </c>
      <c r="P184" s="125"/>
    </row>
    <row r="185" spans="1:16" ht="9.9" customHeight="1" x14ac:dyDescent="0.3">
      <c r="A185" s="207" t="s">
        <v>657</v>
      </c>
      <c r="B185" s="291" t="s">
        <v>336</v>
      </c>
      <c r="C185" s="292"/>
      <c r="D185" s="292"/>
      <c r="E185" s="292"/>
      <c r="F185" s="292"/>
      <c r="G185" s="301" t="s">
        <v>658</v>
      </c>
      <c r="H185" s="302"/>
      <c r="I185" s="302"/>
      <c r="J185" s="302"/>
      <c r="K185" s="302"/>
      <c r="L185" s="126">
        <v>78873.36</v>
      </c>
      <c r="M185" s="126">
        <v>5000</v>
      </c>
      <c r="N185" s="126">
        <v>26772.97</v>
      </c>
      <c r="O185" s="126">
        <v>100646.33</v>
      </c>
      <c r="P185" s="126"/>
    </row>
    <row r="186" spans="1:16" ht="9.9" customHeight="1" x14ac:dyDescent="0.3">
      <c r="A186" s="30" t="s">
        <v>336</v>
      </c>
      <c r="B186" s="291" t="s">
        <v>336</v>
      </c>
      <c r="C186" s="292"/>
      <c r="D186" s="292"/>
      <c r="E186" s="292"/>
      <c r="F186" s="292"/>
      <c r="G186" s="31" t="s">
        <v>336</v>
      </c>
      <c r="H186" s="32"/>
      <c r="I186" s="32"/>
      <c r="J186" s="32"/>
      <c r="K186" s="32"/>
      <c r="L186" s="127"/>
      <c r="M186" s="127"/>
      <c r="N186" s="127"/>
      <c r="O186" s="127"/>
      <c r="P186" s="127"/>
    </row>
    <row r="187" spans="1:16" ht="9.9" customHeight="1" x14ac:dyDescent="0.3">
      <c r="A187" s="206" t="s">
        <v>659</v>
      </c>
      <c r="B187" s="291" t="s">
        <v>336</v>
      </c>
      <c r="C187" s="292"/>
      <c r="D187" s="299" t="s">
        <v>660</v>
      </c>
      <c r="E187" s="300"/>
      <c r="F187" s="300"/>
      <c r="G187" s="300"/>
      <c r="H187" s="300"/>
      <c r="I187" s="300"/>
      <c r="J187" s="300"/>
      <c r="K187" s="300"/>
      <c r="L187" s="125">
        <v>9654554.6899999995</v>
      </c>
      <c r="M187" s="125">
        <v>0</v>
      </c>
      <c r="N187" s="125">
        <v>0</v>
      </c>
      <c r="O187" s="125">
        <v>9654554.6899999995</v>
      </c>
      <c r="P187" s="125"/>
    </row>
    <row r="188" spans="1:16" ht="9.9" customHeight="1" x14ac:dyDescent="0.3">
      <c r="A188" s="206" t="s">
        <v>661</v>
      </c>
      <c r="B188" s="291" t="s">
        <v>336</v>
      </c>
      <c r="C188" s="292"/>
      <c r="D188" s="292"/>
      <c r="E188" s="299" t="s">
        <v>660</v>
      </c>
      <c r="F188" s="300"/>
      <c r="G188" s="300"/>
      <c r="H188" s="300"/>
      <c r="I188" s="300"/>
      <c r="J188" s="300"/>
      <c r="K188" s="300"/>
      <c r="L188" s="125">
        <v>9654554.6899999995</v>
      </c>
      <c r="M188" s="125">
        <v>0</v>
      </c>
      <c r="N188" s="125">
        <v>0</v>
      </c>
      <c r="O188" s="125">
        <v>9654554.6899999995</v>
      </c>
      <c r="P188" s="125"/>
    </row>
    <row r="189" spans="1:16" ht="9.9" customHeight="1" x14ac:dyDescent="0.3">
      <c r="A189" s="206" t="s">
        <v>662</v>
      </c>
      <c r="B189" s="291" t="s">
        <v>336</v>
      </c>
      <c r="C189" s="292"/>
      <c r="D189" s="292"/>
      <c r="E189" s="292"/>
      <c r="F189" s="299" t="s">
        <v>663</v>
      </c>
      <c r="G189" s="300"/>
      <c r="H189" s="300"/>
      <c r="I189" s="300"/>
      <c r="J189" s="300"/>
      <c r="K189" s="300"/>
      <c r="L189" s="125">
        <v>9654554.6899999995</v>
      </c>
      <c r="M189" s="125">
        <v>0</v>
      </c>
      <c r="N189" s="125">
        <v>0</v>
      </c>
      <c r="O189" s="125">
        <v>9654554.6899999995</v>
      </c>
      <c r="P189" s="125"/>
    </row>
    <row r="190" spans="1:16" ht="9.9" customHeight="1" x14ac:dyDescent="0.3">
      <c r="A190" s="207" t="s">
        <v>664</v>
      </c>
      <c r="B190" s="291" t="s">
        <v>336</v>
      </c>
      <c r="C190" s="292"/>
      <c r="D190" s="292"/>
      <c r="E190" s="292"/>
      <c r="F190" s="292"/>
      <c r="G190" s="301" t="s">
        <v>432</v>
      </c>
      <c r="H190" s="302"/>
      <c r="I190" s="302"/>
      <c r="J190" s="302"/>
      <c r="K190" s="302"/>
      <c r="L190" s="126">
        <v>29585</v>
      </c>
      <c r="M190" s="126">
        <v>0</v>
      </c>
      <c r="N190" s="126">
        <v>0</v>
      </c>
      <c r="O190" s="126">
        <v>29585</v>
      </c>
      <c r="P190" s="126"/>
    </row>
    <row r="191" spans="1:16" ht="9.9" customHeight="1" x14ac:dyDescent="0.3">
      <c r="A191" s="207" t="s">
        <v>665</v>
      </c>
      <c r="B191" s="291" t="s">
        <v>336</v>
      </c>
      <c r="C191" s="292"/>
      <c r="D191" s="292"/>
      <c r="E191" s="292"/>
      <c r="F191" s="292"/>
      <c r="G191" s="301" t="s">
        <v>555</v>
      </c>
      <c r="H191" s="302"/>
      <c r="I191" s="302"/>
      <c r="J191" s="302"/>
      <c r="K191" s="302"/>
      <c r="L191" s="126">
        <v>1267564.69</v>
      </c>
      <c r="M191" s="126">
        <v>0</v>
      </c>
      <c r="N191" s="126">
        <v>0</v>
      </c>
      <c r="O191" s="126">
        <v>1267564.69</v>
      </c>
      <c r="P191" s="126"/>
    </row>
    <row r="192" spans="1:16" ht="9.9" customHeight="1" x14ac:dyDescent="0.3">
      <c r="A192" s="207" t="s">
        <v>666</v>
      </c>
      <c r="B192" s="291" t="s">
        <v>336</v>
      </c>
      <c r="C192" s="292"/>
      <c r="D192" s="292"/>
      <c r="E192" s="292"/>
      <c r="F192" s="292"/>
      <c r="G192" s="301" t="s">
        <v>557</v>
      </c>
      <c r="H192" s="302"/>
      <c r="I192" s="302"/>
      <c r="J192" s="302"/>
      <c r="K192" s="302"/>
      <c r="L192" s="126">
        <v>35000</v>
      </c>
      <c r="M192" s="126">
        <v>0</v>
      </c>
      <c r="N192" s="126">
        <v>0</v>
      </c>
      <c r="O192" s="126">
        <v>35000</v>
      </c>
      <c r="P192" s="126"/>
    </row>
    <row r="193" spans="1:16" ht="9.9" customHeight="1" x14ac:dyDescent="0.3">
      <c r="A193" s="207" t="s">
        <v>667</v>
      </c>
      <c r="B193" s="291" t="s">
        <v>336</v>
      </c>
      <c r="C193" s="292"/>
      <c r="D193" s="292"/>
      <c r="E193" s="292"/>
      <c r="F193" s="292"/>
      <c r="G193" s="301" t="s">
        <v>559</v>
      </c>
      <c r="H193" s="302"/>
      <c r="I193" s="302"/>
      <c r="J193" s="302"/>
      <c r="K193" s="302"/>
      <c r="L193" s="126">
        <v>150000</v>
      </c>
      <c r="M193" s="126">
        <v>0</v>
      </c>
      <c r="N193" s="126">
        <v>0</v>
      </c>
      <c r="O193" s="126">
        <v>150000</v>
      </c>
      <c r="P193" s="126"/>
    </row>
    <row r="194" spans="1:16" ht="9.9" customHeight="1" x14ac:dyDescent="0.3">
      <c r="A194" s="207" t="s">
        <v>668</v>
      </c>
      <c r="B194" s="291" t="s">
        <v>336</v>
      </c>
      <c r="C194" s="292"/>
      <c r="D194" s="292"/>
      <c r="E194" s="292"/>
      <c r="F194" s="292"/>
      <c r="G194" s="301" t="s">
        <v>561</v>
      </c>
      <c r="H194" s="302"/>
      <c r="I194" s="302"/>
      <c r="J194" s="302"/>
      <c r="K194" s="302"/>
      <c r="L194" s="126">
        <v>8172405</v>
      </c>
      <c r="M194" s="126">
        <v>0</v>
      </c>
      <c r="N194" s="126">
        <v>0</v>
      </c>
      <c r="O194" s="126">
        <v>8172405</v>
      </c>
      <c r="P194" s="126"/>
    </row>
    <row r="195" spans="1:16" ht="9.9" customHeight="1" x14ac:dyDescent="0.3">
      <c r="A195" s="206" t="s">
        <v>336</v>
      </c>
      <c r="B195" s="291" t="s">
        <v>336</v>
      </c>
      <c r="C195" s="292"/>
      <c r="D195" s="33" t="s">
        <v>336</v>
      </c>
      <c r="E195" s="34"/>
      <c r="F195" s="34"/>
      <c r="G195" s="34"/>
      <c r="H195" s="34"/>
      <c r="I195" s="34"/>
      <c r="J195" s="34"/>
      <c r="K195" s="34"/>
      <c r="L195" s="129"/>
      <c r="M195" s="129"/>
      <c r="N195" s="129"/>
      <c r="O195" s="129"/>
      <c r="P195" s="129"/>
    </row>
    <row r="196" spans="1:16" ht="9.9" customHeight="1" x14ac:dyDescent="0.3">
      <c r="A196" s="206" t="s">
        <v>669</v>
      </c>
      <c r="B196" s="299" t="s">
        <v>670</v>
      </c>
      <c r="C196" s="300"/>
      <c r="D196" s="300"/>
      <c r="E196" s="300"/>
      <c r="F196" s="300"/>
      <c r="G196" s="300"/>
      <c r="H196" s="300"/>
      <c r="I196" s="300"/>
      <c r="J196" s="300"/>
      <c r="K196" s="300"/>
      <c r="L196" s="125">
        <v>5544273.1900000004</v>
      </c>
      <c r="M196" s="125">
        <v>1178639.1299999999</v>
      </c>
      <c r="N196" s="125">
        <v>443180.14</v>
      </c>
      <c r="O196" s="125">
        <v>6279732.1799999997</v>
      </c>
      <c r="P196" s="125">
        <f>M196-N196</f>
        <v>735458.98999999987</v>
      </c>
    </row>
    <row r="197" spans="1:16" ht="9.9" customHeight="1" x14ac:dyDescent="0.3">
      <c r="A197" s="206" t="s">
        <v>671</v>
      </c>
      <c r="B197" s="202" t="s">
        <v>336</v>
      </c>
      <c r="C197" s="299" t="s">
        <v>672</v>
      </c>
      <c r="D197" s="300"/>
      <c r="E197" s="300"/>
      <c r="F197" s="300"/>
      <c r="G197" s="300"/>
      <c r="H197" s="300"/>
      <c r="I197" s="300"/>
      <c r="J197" s="300"/>
      <c r="K197" s="300"/>
      <c r="L197" s="125">
        <v>3350938.73</v>
      </c>
      <c r="M197" s="125">
        <v>848252.39</v>
      </c>
      <c r="N197" s="125">
        <v>442118.28</v>
      </c>
      <c r="O197" s="125">
        <v>3757072.84</v>
      </c>
      <c r="P197" s="125">
        <f t="shared" ref="P197:P205" si="0">M197-N197</f>
        <v>406134.11</v>
      </c>
    </row>
    <row r="198" spans="1:16" ht="9.9" customHeight="1" x14ac:dyDescent="0.3">
      <c r="A198" s="206" t="s">
        <v>673</v>
      </c>
      <c r="B198" s="291" t="s">
        <v>336</v>
      </c>
      <c r="C198" s="292"/>
      <c r="D198" s="299" t="s">
        <v>674</v>
      </c>
      <c r="E198" s="300"/>
      <c r="F198" s="300"/>
      <c r="G198" s="300"/>
      <c r="H198" s="300"/>
      <c r="I198" s="300"/>
      <c r="J198" s="300"/>
      <c r="K198" s="300"/>
      <c r="L198" s="125">
        <v>2728403.95</v>
      </c>
      <c r="M198" s="125">
        <v>728758.83</v>
      </c>
      <c r="N198" s="125">
        <v>442118.28</v>
      </c>
      <c r="O198" s="125">
        <v>3015044.5</v>
      </c>
      <c r="P198" s="125">
        <f t="shared" si="0"/>
        <v>286640.54999999993</v>
      </c>
    </row>
    <row r="199" spans="1:16" ht="9.9" customHeight="1" x14ac:dyDescent="0.3">
      <c r="A199" s="206" t="s">
        <v>675</v>
      </c>
      <c r="B199" s="291" t="s">
        <v>336</v>
      </c>
      <c r="C199" s="292"/>
      <c r="D199" s="292"/>
      <c r="E199" s="299" t="s">
        <v>676</v>
      </c>
      <c r="F199" s="300"/>
      <c r="G199" s="300"/>
      <c r="H199" s="300"/>
      <c r="I199" s="300"/>
      <c r="J199" s="300"/>
      <c r="K199" s="300"/>
      <c r="L199" s="125">
        <v>99127.65</v>
      </c>
      <c r="M199" s="125">
        <v>4052.96</v>
      </c>
      <c r="N199" s="125">
        <v>0</v>
      </c>
      <c r="O199" s="125">
        <v>103180.61</v>
      </c>
      <c r="P199" s="125">
        <f t="shared" si="0"/>
        <v>4052.96</v>
      </c>
    </row>
    <row r="200" spans="1:16" ht="9.9" customHeight="1" x14ac:dyDescent="0.3">
      <c r="A200" s="206" t="s">
        <v>697</v>
      </c>
      <c r="B200" s="291" t="s">
        <v>336</v>
      </c>
      <c r="C200" s="292"/>
      <c r="D200" s="292"/>
      <c r="E200" s="292"/>
      <c r="F200" s="299" t="s">
        <v>698</v>
      </c>
      <c r="G200" s="300"/>
      <c r="H200" s="300"/>
      <c r="I200" s="300"/>
      <c r="J200" s="300"/>
      <c r="K200" s="300"/>
      <c r="L200" s="125">
        <v>99127.65</v>
      </c>
      <c r="M200" s="125">
        <v>4052.96</v>
      </c>
      <c r="N200" s="125">
        <v>0</v>
      </c>
      <c r="O200" s="125">
        <v>103180.61</v>
      </c>
      <c r="P200" s="125">
        <f t="shared" si="0"/>
        <v>4052.96</v>
      </c>
    </row>
    <row r="201" spans="1:16" ht="9.9" customHeight="1" x14ac:dyDescent="0.3">
      <c r="A201" s="207" t="s">
        <v>699</v>
      </c>
      <c r="B201" s="291" t="s">
        <v>336</v>
      </c>
      <c r="C201" s="292"/>
      <c r="D201" s="292"/>
      <c r="E201" s="292"/>
      <c r="F201" s="292"/>
      <c r="G201" s="301" t="s">
        <v>680</v>
      </c>
      <c r="H201" s="302"/>
      <c r="I201" s="302"/>
      <c r="J201" s="302"/>
      <c r="K201" s="302"/>
      <c r="L201" s="126">
        <v>75856.39</v>
      </c>
      <c r="M201" s="126">
        <v>3085.45</v>
      </c>
      <c r="N201" s="126">
        <v>0</v>
      </c>
      <c r="O201" s="126">
        <v>78941.84</v>
      </c>
      <c r="P201" s="126">
        <f t="shared" si="0"/>
        <v>3085.45</v>
      </c>
    </row>
    <row r="202" spans="1:16" ht="9.9" customHeight="1" x14ac:dyDescent="0.3">
      <c r="A202" s="207" t="s">
        <v>702</v>
      </c>
      <c r="B202" s="291" t="s">
        <v>336</v>
      </c>
      <c r="C202" s="292"/>
      <c r="D202" s="292"/>
      <c r="E202" s="292"/>
      <c r="F202" s="292"/>
      <c r="G202" s="301" t="s">
        <v>686</v>
      </c>
      <c r="H202" s="302"/>
      <c r="I202" s="302"/>
      <c r="J202" s="302"/>
      <c r="K202" s="302"/>
      <c r="L202" s="126">
        <v>15171.28</v>
      </c>
      <c r="M202" s="126">
        <v>617.09</v>
      </c>
      <c r="N202" s="126">
        <v>0</v>
      </c>
      <c r="O202" s="126">
        <v>15788.37</v>
      </c>
      <c r="P202" s="126">
        <f t="shared" si="0"/>
        <v>617.09</v>
      </c>
    </row>
    <row r="203" spans="1:16" ht="9.9" customHeight="1" x14ac:dyDescent="0.3">
      <c r="A203" s="207" t="s">
        <v>703</v>
      </c>
      <c r="B203" s="291" t="s">
        <v>336</v>
      </c>
      <c r="C203" s="292"/>
      <c r="D203" s="292"/>
      <c r="E203" s="292"/>
      <c r="F203" s="292"/>
      <c r="G203" s="301" t="s">
        <v>688</v>
      </c>
      <c r="H203" s="302"/>
      <c r="I203" s="302"/>
      <c r="J203" s="302"/>
      <c r="K203" s="302"/>
      <c r="L203" s="126">
        <v>6068.52</v>
      </c>
      <c r="M203" s="126">
        <v>246.84</v>
      </c>
      <c r="N203" s="126">
        <v>0</v>
      </c>
      <c r="O203" s="126">
        <v>6315.36</v>
      </c>
      <c r="P203" s="126">
        <f t="shared" si="0"/>
        <v>246.84</v>
      </c>
    </row>
    <row r="204" spans="1:16" ht="9.9" customHeight="1" x14ac:dyDescent="0.3">
      <c r="A204" s="207" t="s">
        <v>704</v>
      </c>
      <c r="B204" s="291" t="s">
        <v>336</v>
      </c>
      <c r="C204" s="292"/>
      <c r="D204" s="292"/>
      <c r="E204" s="292"/>
      <c r="F204" s="292"/>
      <c r="G204" s="301" t="s">
        <v>692</v>
      </c>
      <c r="H204" s="302"/>
      <c r="I204" s="302"/>
      <c r="J204" s="302"/>
      <c r="K204" s="302"/>
      <c r="L204" s="126">
        <v>27.56</v>
      </c>
      <c r="M204" s="126">
        <v>1.28</v>
      </c>
      <c r="N204" s="126">
        <v>0</v>
      </c>
      <c r="O204" s="126">
        <v>28.84</v>
      </c>
      <c r="P204" s="126">
        <f t="shared" si="0"/>
        <v>1.28</v>
      </c>
    </row>
    <row r="205" spans="1:16" ht="9.75" customHeight="1" x14ac:dyDescent="0.3">
      <c r="A205" s="207" t="s">
        <v>705</v>
      </c>
      <c r="B205" s="291" t="s">
        <v>336</v>
      </c>
      <c r="C205" s="292"/>
      <c r="D205" s="292"/>
      <c r="E205" s="292"/>
      <c r="F205" s="292"/>
      <c r="G205" s="301" t="s">
        <v>694</v>
      </c>
      <c r="H205" s="302"/>
      <c r="I205" s="302"/>
      <c r="J205" s="302"/>
      <c r="K205" s="302"/>
      <c r="L205" s="128">
        <v>2003.9</v>
      </c>
      <c r="M205" s="128">
        <v>102.3</v>
      </c>
      <c r="N205" s="128">
        <v>0</v>
      </c>
      <c r="O205" s="128">
        <v>2106.1999999999998</v>
      </c>
      <c r="P205" s="128">
        <f t="shared" si="0"/>
        <v>102.3</v>
      </c>
    </row>
    <row r="206" spans="1:16" ht="9.9" customHeight="1" x14ac:dyDescent="0.3">
      <c r="A206" s="30" t="s">
        <v>336</v>
      </c>
      <c r="B206" s="307" t="s">
        <v>336</v>
      </c>
      <c r="C206" s="308"/>
      <c r="D206" s="308"/>
      <c r="E206" s="308"/>
      <c r="F206" s="308"/>
      <c r="G206" s="278" t="s">
        <v>336</v>
      </c>
      <c r="H206" s="279"/>
      <c r="I206" s="279"/>
      <c r="J206" s="279"/>
      <c r="K206" s="279"/>
      <c r="L206" s="285"/>
      <c r="M206" s="285"/>
      <c r="N206" s="285"/>
      <c r="O206" s="285"/>
      <c r="P206" s="285"/>
    </row>
    <row r="207" spans="1:16" ht="9.9" customHeight="1" x14ac:dyDescent="0.3">
      <c r="A207" s="206" t="s">
        <v>706</v>
      </c>
      <c r="B207" s="291" t="s">
        <v>336</v>
      </c>
      <c r="C207" s="292"/>
      <c r="D207" s="292"/>
      <c r="E207" s="299" t="s">
        <v>707</v>
      </c>
      <c r="F207" s="300"/>
      <c r="G207" s="300"/>
      <c r="H207" s="300"/>
      <c r="I207" s="300"/>
      <c r="J207" s="300"/>
      <c r="K207" s="300"/>
      <c r="L207" s="125">
        <v>2103437.33</v>
      </c>
      <c r="M207" s="125">
        <v>719668.33</v>
      </c>
      <c r="N207" s="125">
        <v>442118.28</v>
      </c>
      <c r="O207" s="125">
        <v>2380987.38</v>
      </c>
      <c r="P207" s="125">
        <f t="shared" ref="P207:P218" si="1">M207-N207</f>
        <v>277550.04999999993</v>
      </c>
    </row>
    <row r="208" spans="1:16" ht="9.9" customHeight="1" x14ac:dyDescent="0.3">
      <c r="A208" s="206" t="s">
        <v>708</v>
      </c>
      <c r="B208" s="291" t="s">
        <v>336</v>
      </c>
      <c r="C208" s="292"/>
      <c r="D208" s="292"/>
      <c r="E208" s="292"/>
      <c r="F208" s="299" t="s">
        <v>678</v>
      </c>
      <c r="G208" s="300"/>
      <c r="H208" s="300"/>
      <c r="I208" s="300"/>
      <c r="J208" s="300"/>
      <c r="K208" s="300"/>
      <c r="L208" s="125">
        <v>452127.87</v>
      </c>
      <c r="M208" s="125">
        <v>174080.38</v>
      </c>
      <c r="N208" s="125">
        <v>105040.89</v>
      </c>
      <c r="O208" s="125">
        <v>521167.35999999999</v>
      </c>
      <c r="P208" s="125">
        <f t="shared" si="1"/>
        <v>69039.490000000005</v>
      </c>
    </row>
    <row r="209" spans="1:16" ht="9.9" customHeight="1" x14ac:dyDescent="0.3">
      <c r="A209" s="207" t="s">
        <v>709</v>
      </c>
      <c r="B209" s="291" t="s">
        <v>336</v>
      </c>
      <c r="C209" s="292"/>
      <c r="D209" s="292"/>
      <c r="E209" s="292"/>
      <c r="F209" s="292"/>
      <c r="G209" s="301" t="s">
        <v>680</v>
      </c>
      <c r="H209" s="302"/>
      <c r="I209" s="302"/>
      <c r="J209" s="302"/>
      <c r="K209" s="302"/>
      <c r="L209" s="126">
        <v>238049.82</v>
      </c>
      <c r="M209" s="126">
        <v>34668.81</v>
      </c>
      <c r="N209" s="126">
        <v>0</v>
      </c>
      <c r="O209" s="126">
        <v>272718.63</v>
      </c>
      <c r="P209" s="126">
        <f t="shared" si="1"/>
        <v>34668.81</v>
      </c>
    </row>
    <row r="210" spans="1:16" ht="9.9" customHeight="1" x14ac:dyDescent="0.3">
      <c r="A210" s="207" t="s">
        <v>710</v>
      </c>
      <c r="B210" s="291" t="s">
        <v>336</v>
      </c>
      <c r="C210" s="292"/>
      <c r="D210" s="292"/>
      <c r="E210" s="292"/>
      <c r="F210" s="292"/>
      <c r="G210" s="301" t="s">
        <v>682</v>
      </c>
      <c r="H210" s="302"/>
      <c r="I210" s="302"/>
      <c r="J210" s="302"/>
      <c r="K210" s="302"/>
      <c r="L210" s="126">
        <v>27326.28</v>
      </c>
      <c r="M210" s="126">
        <v>76897.37</v>
      </c>
      <c r="N210" s="126">
        <v>74403.509999999995</v>
      </c>
      <c r="O210" s="126">
        <v>29820.14</v>
      </c>
      <c r="P210" s="126">
        <f t="shared" si="1"/>
        <v>2493.8600000000006</v>
      </c>
    </row>
    <row r="211" spans="1:16" ht="9.9" customHeight="1" x14ac:dyDescent="0.3">
      <c r="A211" s="207" t="s">
        <v>711</v>
      </c>
      <c r="B211" s="291" t="s">
        <v>336</v>
      </c>
      <c r="C211" s="292"/>
      <c r="D211" s="292"/>
      <c r="E211" s="292"/>
      <c r="F211" s="292"/>
      <c r="G211" s="301" t="s">
        <v>684</v>
      </c>
      <c r="H211" s="302"/>
      <c r="I211" s="302"/>
      <c r="J211" s="302"/>
      <c r="K211" s="302"/>
      <c r="L211" s="126">
        <v>29107.84</v>
      </c>
      <c r="M211" s="126">
        <v>33880.85</v>
      </c>
      <c r="N211" s="126">
        <v>29107.84</v>
      </c>
      <c r="O211" s="126">
        <v>33880.85</v>
      </c>
      <c r="P211" s="126">
        <f t="shared" si="1"/>
        <v>4773.0099999999984</v>
      </c>
    </row>
    <row r="212" spans="1:16" ht="9.9" customHeight="1" x14ac:dyDescent="0.3">
      <c r="A212" s="207" t="s">
        <v>712</v>
      </c>
      <c r="B212" s="291" t="s">
        <v>336</v>
      </c>
      <c r="C212" s="292"/>
      <c r="D212" s="292"/>
      <c r="E212" s="292"/>
      <c r="F212" s="292"/>
      <c r="G212" s="301" t="s">
        <v>686</v>
      </c>
      <c r="H212" s="302"/>
      <c r="I212" s="302"/>
      <c r="J212" s="302"/>
      <c r="K212" s="302"/>
      <c r="L212" s="126">
        <v>70921.460000000006</v>
      </c>
      <c r="M212" s="126">
        <v>10926.17</v>
      </c>
      <c r="N212" s="126">
        <v>0</v>
      </c>
      <c r="O212" s="126">
        <v>81847.63</v>
      </c>
      <c r="P212" s="126">
        <f t="shared" si="1"/>
        <v>10926.17</v>
      </c>
    </row>
    <row r="213" spans="1:16" ht="9.9" customHeight="1" x14ac:dyDescent="0.3">
      <c r="A213" s="207" t="s">
        <v>713</v>
      </c>
      <c r="B213" s="291" t="s">
        <v>336</v>
      </c>
      <c r="C213" s="292"/>
      <c r="D213" s="292"/>
      <c r="E213" s="292"/>
      <c r="F213" s="292"/>
      <c r="G213" s="301" t="s">
        <v>688</v>
      </c>
      <c r="H213" s="302"/>
      <c r="I213" s="302"/>
      <c r="J213" s="302"/>
      <c r="K213" s="302"/>
      <c r="L213" s="126">
        <v>21313.08</v>
      </c>
      <c r="M213" s="126">
        <v>3286.45</v>
      </c>
      <c r="N213" s="126">
        <v>0</v>
      </c>
      <c r="O213" s="126">
        <v>24599.53</v>
      </c>
      <c r="P213" s="126">
        <f t="shared" si="1"/>
        <v>3286.45</v>
      </c>
    </row>
    <row r="214" spans="1:16" ht="9.9" customHeight="1" x14ac:dyDescent="0.3">
      <c r="A214" s="207" t="s">
        <v>714</v>
      </c>
      <c r="B214" s="291" t="s">
        <v>336</v>
      </c>
      <c r="C214" s="292"/>
      <c r="D214" s="292"/>
      <c r="E214" s="292"/>
      <c r="F214" s="292"/>
      <c r="G214" s="301" t="s">
        <v>690</v>
      </c>
      <c r="H214" s="302"/>
      <c r="I214" s="302"/>
      <c r="J214" s="302"/>
      <c r="K214" s="302"/>
      <c r="L214" s="126">
        <v>2760.95</v>
      </c>
      <c r="M214" s="126">
        <v>448.84</v>
      </c>
      <c r="N214" s="126">
        <v>0</v>
      </c>
      <c r="O214" s="126">
        <v>3209.79</v>
      </c>
      <c r="P214" s="126">
        <f t="shared" si="1"/>
        <v>448.84</v>
      </c>
    </row>
    <row r="215" spans="1:16" ht="9.9" customHeight="1" x14ac:dyDescent="0.3">
      <c r="A215" s="207" t="s">
        <v>715</v>
      </c>
      <c r="B215" s="291" t="s">
        <v>336</v>
      </c>
      <c r="C215" s="292"/>
      <c r="D215" s="292"/>
      <c r="E215" s="292"/>
      <c r="F215" s="292"/>
      <c r="G215" s="301" t="s">
        <v>716</v>
      </c>
      <c r="H215" s="302"/>
      <c r="I215" s="302"/>
      <c r="J215" s="302"/>
      <c r="K215" s="302"/>
      <c r="L215" s="126">
        <v>19592.7</v>
      </c>
      <c r="M215" s="126">
        <v>5393.33</v>
      </c>
      <c r="N215" s="126">
        <v>1529.54</v>
      </c>
      <c r="O215" s="126">
        <v>23456.49</v>
      </c>
      <c r="P215" s="126">
        <f t="shared" si="1"/>
        <v>3863.79</v>
      </c>
    </row>
    <row r="216" spans="1:16" ht="9.9" customHeight="1" x14ac:dyDescent="0.3">
      <c r="A216" s="207" t="s">
        <v>717</v>
      </c>
      <c r="B216" s="291" t="s">
        <v>336</v>
      </c>
      <c r="C216" s="292"/>
      <c r="D216" s="292"/>
      <c r="E216" s="292"/>
      <c r="F216" s="292"/>
      <c r="G216" s="301" t="s">
        <v>692</v>
      </c>
      <c r="H216" s="302"/>
      <c r="I216" s="302"/>
      <c r="J216" s="302"/>
      <c r="K216" s="302"/>
      <c r="L216" s="126">
        <v>539.75</v>
      </c>
      <c r="M216" s="126">
        <v>119.56</v>
      </c>
      <c r="N216" s="126">
        <v>0</v>
      </c>
      <c r="O216" s="126">
        <v>659.31</v>
      </c>
      <c r="P216" s="126">
        <f t="shared" si="1"/>
        <v>119.56</v>
      </c>
    </row>
    <row r="217" spans="1:16" ht="9.9" customHeight="1" x14ac:dyDescent="0.3">
      <c r="A217" s="207" t="s">
        <v>718</v>
      </c>
      <c r="B217" s="291" t="s">
        <v>336</v>
      </c>
      <c r="C217" s="292"/>
      <c r="D217" s="292"/>
      <c r="E217" s="292"/>
      <c r="F217" s="292"/>
      <c r="G217" s="301" t="s">
        <v>694</v>
      </c>
      <c r="H217" s="302"/>
      <c r="I217" s="302"/>
      <c r="J217" s="302"/>
      <c r="K217" s="302"/>
      <c r="L217" s="126">
        <v>39186.5</v>
      </c>
      <c r="M217" s="126">
        <v>8459</v>
      </c>
      <c r="N217" s="126">
        <v>0</v>
      </c>
      <c r="O217" s="126">
        <v>47645.5</v>
      </c>
      <c r="P217" s="126">
        <f t="shared" si="1"/>
        <v>8459</v>
      </c>
    </row>
    <row r="218" spans="1:16" ht="9.9" customHeight="1" x14ac:dyDescent="0.3">
      <c r="A218" s="207" t="s">
        <v>719</v>
      </c>
      <c r="B218" s="291" t="s">
        <v>336</v>
      </c>
      <c r="C218" s="292"/>
      <c r="D218" s="292"/>
      <c r="E218" s="292"/>
      <c r="F218" s="292"/>
      <c r="G218" s="301" t="s">
        <v>720</v>
      </c>
      <c r="H218" s="302"/>
      <c r="I218" s="302"/>
      <c r="J218" s="302"/>
      <c r="K218" s="302"/>
      <c r="L218" s="126">
        <v>3329.49</v>
      </c>
      <c r="M218" s="126">
        <v>0</v>
      </c>
      <c r="N218" s="126">
        <v>0</v>
      </c>
      <c r="O218" s="126">
        <v>3329.49</v>
      </c>
      <c r="P218" s="126">
        <f t="shared" si="1"/>
        <v>0</v>
      </c>
    </row>
    <row r="219" spans="1:16" ht="9.9" customHeight="1" x14ac:dyDescent="0.3">
      <c r="A219" s="30" t="s">
        <v>336</v>
      </c>
      <c r="B219" s="291" t="s">
        <v>336</v>
      </c>
      <c r="C219" s="292"/>
      <c r="D219" s="292"/>
      <c r="E219" s="292"/>
      <c r="F219" s="292"/>
      <c r="G219" s="31" t="s">
        <v>336</v>
      </c>
      <c r="H219" s="32"/>
      <c r="I219" s="32"/>
      <c r="J219" s="32"/>
      <c r="K219" s="32"/>
      <c r="L219" s="127"/>
      <c r="M219" s="127"/>
      <c r="N219" s="127"/>
      <c r="O219" s="127"/>
      <c r="P219" s="127"/>
    </row>
    <row r="220" spans="1:16" ht="9.9" customHeight="1" x14ac:dyDescent="0.3">
      <c r="A220" s="206" t="s">
        <v>722</v>
      </c>
      <c r="B220" s="291" t="s">
        <v>336</v>
      </c>
      <c r="C220" s="292"/>
      <c r="D220" s="292"/>
      <c r="E220" s="292"/>
      <c r="F220" s="299" t="s">
        <v>698</v>
      </c>
      <c r="G220" s="300"/>
      <c r="H220" s="300"/>
      <c r="I220" s="300"/>
      <c r="J220" s="300"/>
      <c r="K220" s="300"/>
      <c r="L220" s="125">
        <v>1651309.46</v>
      </c>
      <c r="M220" s="125">
        <v>545587.94999999995</v>
      </c>
      <c r="N220" s="125">
        <v>337077.39</v>
      </c>
      <c r="O220" s="125">
        <v>1859820.02</v>
      </c>
      <c r="P220" s="125">
        <f t="shared" ref="P220:P235" si="2">M220-N220</f>
        <v>208510.55999999994</v>
      </c>
    </row>
    <row r="221" spans="1:16" ht="9.9" customHeight="1" x14ac:dyDescent="0.3">
      <c r="A221" s="207" t="s">
        <v>723</v>
      </c>
      <c r="B221" s="291" t="s">
        <v>336</v>
      </c>
      <c r="C221" s="292"/>
      <c r="D221" s="292"/>
      <c r="E221" s="292"/>
      <c r="F221" s="292"/>
      <c r="G221" s="301" t="s">
        <v>680</v>
      </c>
      <c r="H221" s="302"/>
      <c r="I221" s="302"/>
      <c r="J221" s="302"/>
      <c r="K221" s="302"/>
      <c r="L221" s="126">
        <v>782040.13</v>
      </c>
      <c r="M221" s="126">
        <v>100904.67</v>
      </c>
      <c r="N221" s="126">
        <v>0</v>
      </c>
      <c r="O221" s="126">
        <v>882944.8</v>
      </c>
      <c r="P221" s="126">
        <f t="shared" si="2"/>
        <v>100904.67</v>
      </c>
    </row>
    <row r="222" spans="1:16" ht="9.9" customHeight="1" x14ac:dyDescent="0.3">
      <c r="A222" s="207" t="s">
        <v>724</v>
      </c>
      <c r="B222" s="291" t="s">
        <v>336</v>
      </c>
      <c r="C222" s="292"/>
      <c r="D222" s="292"/>
      <c r="E222" s="292"/>
      <c r="F222" s="292"/>
      <c r="G222" s="301" t="s">
        <v>682</v>
      </c>
      <c r="H222" s="302"/>
      <c r="I222" s="302"/>
      <c r="J222" s="302"/>
      <c r="K222" s="302"/>
      <c r="L222" s="126">
        <v>68329.070000000007</v>
      </c>
      <c r="M222" s="126">
        <v>227708.51</v>
      </c>
      <c r="N222" s="126">
        <v>229122.7</v>
      </c>
      <c r="O222" s="126">
        <v>66914.880000000005</v>
      </c>
      <c r="P222" s="126">
        <f t="shared" si="2"/>
        <v>-1414.1900000000023</v>
      </c>
    </row>
    <row r="223" spans="1:16" ht="9.9" customHeight="1" x14ac:dyDescent="0.3">
      <c r="A223" s="207" t="s">
        <v>725</v>
      </c>
      <c r="B223" s="291" t="s">
        <v>336</v>
      </c>
      <c r="C223" s="292"/>
      <c r="D223" s="292"/>
      <c r="E223" s="292"/>
      <c r="F223" s="292"/>
      <c r="G223" s="301" t="s">
        <v>684</v>
      </c>
      <c r="H223" s="302"/>
      <c r="I223" s="302"/>
      <c r="J223" s="302"/>
      <c r="K223" s="302"/>
      <c r="L223" s="126">
        <v>97880.92</v>
      </c>
      <c r="M223" s="126">
        <v>106430.66</v>
      </c>
      <c r="N223" s="126">
        <v>97075.75</v>
      </c>
      <c r="O223" s="126">
        <v>107235.83</v>
      </c>
      <c r="P223" s="126">
        <f t="shared" si="2"/>
        <v>9354.9100000000035</v>
      </c>
    </row>
    <row r="224" spans="1:16" ht="9.9" customHeight="1" x14ac:dyDescent="0.3">
      <c r="A224" s="207" t="s">
        <v>726</v>
      </c>
      <c r="B224" s="291" t="s">
        <v>336</v>
      </c>
      <c r="C224" s="292"/>
      <c r="D224" s="292"/>
      <c r="E224" s="292"/>
      <c r="F224" s="292"/>
      <c r="G224" s="301" t="s">
        <v>727</v>
      </c>
      <c r="H224" s="302"/>
      <c r="I224" s="302"/>
      <c r="J224" s="302"/>
      <c r="K224" s="302"/>
      <c r="L224" s="126">
        <v>1691.06</v>
      </c>
      <c r="M224" s="126">
        <v>0</v>
      </c>
      <c r="N224" s="126">
        <v>0</v>
      </c>
      <c r="O224" s="126">
        <v>1691.06</v>
      </c>
      <c r="P224" s="126">
        <f t="shared" si="2"/>
        <v>0</v>
      </c>
    </row>
    <row r="225" spans="1:16" ht="9.9" customHeight="1" x14ac:dyDescent="0.3">
      <c r="A225" s="207" t="s">
        <v>728</v>
      </c>
      <c r="B225" s="291" t="s">
        <v>336</v>
      </c>
      <c r="C225" s="292"/>
      <c r="D225" s="292"/>
      <c r="E225" s="292"/>
      <c r="F225" s="292"/>
      <c r="G225" s="301" t="s">
        <v>729</v>
      </c>
      <c r="H225" s="302"/>
      <c r="I225" s="302"/>
      <c r="J225" s="302"/>
      <c r="K225" s="302"/>
      <c r="L225" s="126">
        <v>909.01</v>
      </c>
      <c r="M225" s="126">
        <v>0</v>
      </c>
      <c r="N225" s="126">
        <v>0</v>
      </c>
      <c r="O225" s="126">
        <v>909.01</v>
      </c>
      <c r="P225" s="126">
        <f t="shared" si="2"/>
        <v>0</v>
      </c>
    </row>
    <row r="226" spans="1:16" ht="9.9" customHeight="1" x14ac:dyDescent="0.3">
      <c r="A226" s="207" t="s">
        <v>730</v>
      </c>
      <c r="B226" s="291" t="s">
        <v>336</v>
      </c>
      <c r="C226" s="292"/>
      <c r="D226" s="292"/>
      <c r="E226" s="292"/>
      <c r="F226" s="292"/>
      <c r="G226" s="301" t="s">
        <v>686</v>
      </c>
      <c r="H226" s="302"/>
      <c r="I226" s="302"/>
      <c r="J226" s="302"/>
      <c r="K226" s="302"/>
      <c r="L226" s="126">
        <v>243250.46</v>
      </c>
      <c r="M226" s="126">
        <v>22112.02</v>
      </c>
      <c r="N226" s="126">
        <v>0</v>
      </c>
      <c r="O226" s="126">
        <v>265362.48</v>
      </c>
      <c r="P226" s="126">
        <f t="shared" si="2"/>
        <v>22112.02</v>
      </c>
    </row>
    <row r="227" spans="1:16" ht="9.9" customHeight="1" x14ac:dyDescent="0.3">
      <c r="A227" s="207" t="s">
        <v>731</v>
      </c>
      <c r="B227" s="291" t="s">
        <v>336</v>
      </c>
      <c r="C227" s="292"/>
      <c r="D227" s="292"/>
      <c r="E227" s="292"/>
      <c r="F227" s="292"/>
      <c r="G227" s="301" t="s">
        <v>688</v>
      </c>
      <c r="H227" s="302"/>
      <c r="I227" s="302"/>
      <c r="J227" s="302"/>
      <c r="K227" s="302"/>
      <c r="L227" s="126">
        <v>74276.56</v>
      </c>
      <c r="M227" s="126">
        <v>6309.54</v>
      </c>
      <c r="N227" s="126">
        <v>0</v>
      </c>
      <c r="O227" s="126">
        <v>80586.100000000006</v>
      </c>
      <c r="P227" s="126">
        <f t="shared" si="2"/>
        <v>6309.54</v>
      </c>
    </row>
    <row r="228" spans="1:16" ht="9.9" customHeight="1" x14ac:dyDescent="0.3">
      <c r="A228" s="207" t="s">
        <v>732</v>
      </c>
      <c r="B228" s="291" t="s">
        <v>336</v>
      </c>
      <c r="C228" s="292"/>
      <c r="D228" s="292"/>
      <c r="E228" s="292"/>
      <c r="F228" s="292"/>
      <c r="G228" s="301" t="s">
        <v>690</v>
      </c>
      <c r="H228" s="302"/>
      <c r="I228" s="302"/>
      <c r="J228" s="302"/>
      <c r="K228" s="302"/>
      <c r="L228" s="126">
        <v>9182.75</v>
      </c>
      <c r="M228" s="126">
        <v>834.16</v>
      </c>
      <c r="N228" s="126">
        <v>0</v>
      </c>
      <c r="O228" s="126">
        <v>10016.91</v>
      </c>
      <c r="P228" s="126">
        <f t="shared" si="2"/>
        <v>834.16</v>
      </c>
    </row>
    <row r="229" spans="1:16" ht="9.9" customHeight="1" x14ac:dyDescent="0.3">
      <c r="A229" s="207" t="s">
        <v>733</v>
      </c>
      <c r="B229" s="291" t="s">
        <v>336</v>
      </c>
      <c r="C229" s="292"/>
      <c r="D229" s="292"/>
      <c r="E229" s="292"/>
      <c r="F229" s="292"/>
      <c r="G229" s="301" t="s">
        <v>716</v>
      </c>
      <c r="H229" s="302"/>
      <c r="I229" s="302"/>
      <c r="J229" s="302"/>
      <c r="K229" s="302"/>
      <c r="L229" s="126">
        <v>136531.07</v>
      </c>
      <c r="M229" s="126">
        <v>37373.46</v>
      </c>
      <c r="N229" s="126">
        <v>10878.94</v>
      </c>
      <c r="O229" s="126">
        <v>163025.59</v>
      </c>
      <c r="P229" s="126">
        <f t="shared" si="2"/>
        <v>26494.519999999997</v>
      </c>
    </row>
    <row r="230" spans="1:16" ht="9.9" customHeight="1" x14ac:dyDescent="0.3">
      <c r="A230" s="207" t="s">
        <v>734</v>
      </c>
      <c r="B230" s="291" t="s">
        <v>336</v>
      </c>
      <c r="C230" s="292"/>
      <c r="D230" s="292"/>
      <c r="E230" s="292"/>
      <c r="F230" s="292"/>
      <c r="G230" s="301" t="s">
        <v>692</v>
      </c>
      <c r="H230" s="302"/>
      <c r="I230" s="302"/>
      <c r="J230" s="302"/>
      <c r="K230" s="302"/>
      <c r="L230" s="126">
        <v>5413.11</v>
      </c>
      <c r="M230" s="126">
        <v>657.93</v>
      </c>
      <c r="N230" s="126">
        <v>0</v>
      </c>
      <c r="O230" s="126">
        <v>6071.04</v>
      </c>
      <c r="P230" s="126">
        <f t="shared" si="2"/>
        <v>657.93</v>
      </c>
    </row>
    <row r="231" spans="1:16" ht="9.9" customHeight="1" x14ac:dyDescent="0.3">
      <c r="A231" s="207" t="s">
        <v>735</v>
      </c>
      <c r="B231" s="291" t="s">
        <v>336</v>
      </c>
      <c r="C231" s="292"/>
      <c r="D231" s="292"/>
      <c r="E231" s="292"/>
      <c r="F231" s="292"/>
      <c r="G231" s="301" t="s">
        <v>694</v>
      </c>
      <c r="H231" s="302"/>
      <c r="I231" s="302"/>
      <c r="J231" s="302"/>
      <c r="K231" s="302"/>
      <c r="L231" s="126">
        <v>185648.9</v>
      </c>
      <c r="M231" s="126">
        <v>42983</v>
      </c>
      <c r="N231" s="126">
        <v>0</v>
      </c>
      <c r="O231" s="126">
        <v>228631.9</v>
      </c>
      <c r="P231" s="126">
        <f t="shared" si="2"/>
        <v>42983</v>
      </c>
    </row>
    <row r="232" spans="1:16" ht="9.9" customHeight="1" x14ac:dyDescent="0.3">
      <c r="A232" s="207" t="s">
        <v>736</v>
      </c>
      <c r="B232" s="291" t="s">
        <v>336</v>
      </c>
      <c r="C232" s="292"/>
      <c r="D232" s="292"/>
      <c r="E232" s="292"/>
      <c r="F232" s="292"/>
      <c r="G232" s="301" t="s">
        <v>720</v>
      </c>
      <c r="H232" s="302"/>
      <c r="I232" s="302"/>
      <c r="J232" s="302"/>
      <c r="K232" s="302"/>
      <c r="L232" s="126">
        <v>37861.01</v>
      </c>
      <c r="M232" s="126">
        <v>0</v>
      </c>
      <c r="N232" s="126">
        <v>0</v>
      </c>
      <c r="O232" s="126">
        <v>37861.01</v>
      </c>
      <c r="P232" s="126">
        <f t="shared" si="2"/>
        <v>0</v>
      </c>
    </row>
    <row r="233" spans="1:16" ht="9.9" customHeight="1" x14ac:dyDescent="0.3">
      <c r="A233" s="207" t="s">
        <v>737</v>
      </c>
      <c r="B233" s="291" t="s">
        <v>336</v>
      </c>
      <c r="C233" s="292"/>
      <c r="D233" s="292"/>
      <c r="E233" s="292"/>
      <c r="F233" s="292"/>
      <c r="G233" s="301" t="s">
        <v>696</v>
      </c>
      <c r="H233" s="302"/>
      <c r="I233" s="302"/>
      <c r="J233" s="302"/>
      <c r="K233" s="302"/>
      <c r="L233" s="126">
        <v>1086</v>
      </c>
      <c r="M233" s="126">
        <v>274</v>
      </c>
      <c r="N233" s="126">
        <v>0</v>
      </c>
      <c r="O233" s="126">
        <v>1360</v>
      </c>
      <c r="P233" s="126">
        <f t="shared" si="2"/>
        <v>274</v>
      </c>
    </row>
    <row r="234" spans="1:16" ht="9.9" customHeight="1" x14ac:dyDescent="0.3">
      <c r="A234" s="207" t="s">
        <v>738</v>
      </c>
      <c r="B234" s="291" t="s">
        <v>336</v>
      </c>
      <c r="C234" s="292"/>
      <c r="D234" s="292"/>
      <c r="E234" s="292"/>
      <c r="F234" s="292"/>
      <c r="G234" s="301" t="s">
        <v>739</v>
      </c>
      <c r="H234" s="302"/>
      <c r="I234" s="302"/>
      <c r="J234" s="302"/>
      <c r="K234" s="302"/>
      <c r="L234" s="126">
        <v>2302.7399999999998</v>
      </c>
      <c r="M234" s="126">
        <v>0</v>
      </c>
      <c r="N234" s="126">
        <v>0</v>
      </c>
      <c r="O234" s="126">
        <v>2302.7399999999998</v>
      </c>
      <c r="P234" s="126">
        <f t="shared" si="2"/>
        <v>0</v>
      </c>
    </row>
    <row r="235" spans="1:16" ht="9.9" customHeight="1" x14ac:dyDescent="0.3">
      <c r="A235" s="207" t="s">
        <v>740</v>
      </c>
      <c r="B235" s="291" t="s">
        <v>336</v>
      </c>
      <c r="C235" s="292"/>
      <c r="D235" s="292"/>
      <c r="E235" s="292"/>
      <c r="F235" s="292"/>
      <c r="G235" s="301" t="s">
        <v>741</v>
      </c>
      <c r="H235" s="302"/>
      <c r="I235" s="302"/>
      <c r="J235" s="302"/>
      <c r="K235" s="302"/>
      <c r="L235" s="126">
        <v>4906.67</v>
      </c>
      <c r="M235" s="126">
        <v>0</v>
      </c>
      <c r="N235" s="126">
        <v>0</v>
      </c>
      <c r="O235" s="126">
        <v>4906.67</v>
      </c>
      <c r="P235" s="126">
        <f t="shared" si="2"/>
        <v>0</v>
      </c>
    </row>
    <row r="236" spans="1:16" ht="9.9" customHeight="1" x14ac:dyDescent="0.3">
      <c r="A236" s="30" t="s">
        <v>336</v>
      </c>
      <c r="B236" s="291" t="s">
        <v>336</v>
      </c>
      <c r="C236" s="292"/>
      <c r="D236" s="292"/>
      <c r="E236" s="292"/>
      <c r="F236" s="292"/>
      <c r="G236" s="31" t="s">
        <v>336</v>
      </c>
      <c r="H236" s="32"/>
      <c r="I236" s="32"/>
      <c r="J236" s="32"/>
      <c r="K236" s="32"/>
      <c r="L236" s="127"/>
      <c r="M236" s="127"/>
      <c r="N236" s="127"/>
      <c r="O236" s="127"/>
      <c r="P236" s="127"/>
    </row>
    <row r="237" spans="1:16" ht="9.9" customHeight="1" x14ac:dyDescent="0.3">
      <c r="A237" s="206" t="s">
        <v>742</v>
      </c>
      <c r="B237" s="291" t="s">
        <v>336</v>
      </c>
      <c r="C237" s="292"/>
      <c r="D237" s="292"/>
      <c r="E237" s="299" t="s">
        <v>743</v>
      </c>
      <c r="F237" s="300"/>
      <c r="G237" s="300"/>
      <c r="H237" s="300"/>
      <c r="I237" s="300"/>
      <c r="J237" s="300"/>
      <c r="K237" s="300"/>
      <c r="L237" s="125">
        <v>525838.97</v>
      </c>
      <c r="M237" s="125">
        <v>5037.54</v>
      </c>
      <c r="N237" s="125">
        <v>0</v>
      </c>
      <c r="O237" s="125">
        <v>530876.51</v>
      </c>
      <c r="P237" s="125">
        <f t="shared" ref="P237:P241" si="3">M237-N237</f>
        <v>5037.54</v>
      </c>
    </row>
    <row r="238" spans="1:16" ht="9.9" customHeight="1" x14ac:dyDescent="0.3">
      <c r="A238" s="206" t="s">
        <v>744</v>
      </c>
      <c r="B238" s="291" t="s">
        <v>336</v>
      </c>
      <c r="C238" s="292"/>
      <c r="D238" s="292"/>
      <c r="E238" s="292"/>
      <c r="F238" s="299" t="s">
        <v>698</v>
      </c>
      <c r="G238" s="300"/>
      <c r="H238" s="300"/>
      <c r="I238" s="300"/>
      <c r="J238" s="300"/>
      <c r="K238" s="300"/>
      <c r="L238" s="125">
        <v>525838.97</v>
      </c>
      <c r="M238" s="125">
        <v>5037.54</v>
      </c>
      <c r="N238" s="125">
        <v>0</v>
      </c>
      <c r="O238" s="125">
        <v>530876.51</v>
      </c>
      <c r="P238" s="125">
        <f t="shared" si="3"/>
        <v>5037.54</v>
      </c>
    </row>
    <row r="239" spans="1:16" ht="9.9" customHeight="1" x14ac:dyDescent="0.3">
      <c r="A239" s="207" t="s">
        <v>745</v>
      </c>
      <c r="B239" s="291" t="s">
        <v>336</v>
      </c>
      <c r="C239" s="292"/>
      <c r="D239" s="292"/>
      <c r="E239" s="292"/>
      <c r="F239" s="292"/>
      <c r="G239" s="301" t="s">
        <v>692</v>
      </c>
      <c r="H239" s="302"/>
      <c r="I239" s="302"/>
      <c r="J239" s="302"/>
      <c r="K239" s="302"/>
      <c r="L239" s="126">
        <v>4758.6000000000004</v>
      </c>
      <c r="M239" s="126">
        <v>930.87</v>
      </c>
      <c r="N239" s="126">
        <v>0</v>
      </c>
      <c r="O239" s="126">
        <v>5689.47</v>
      </c>
      <c r="P239" s="126">
        <f t="shared" si="3"/>
        <v>930.87</v>
      </c>
    </row>
    <row r="240" spans="1:16" ht="9.9" customHeight="1" x14ac:dyDescent="0.3">
      <c r="A240" s="207" t="s">
        <v>746</v>
      </c>
      <c r="B240" s="291" t="s">
        <v>336</v>
      </c>
      <c r="C240" s="292"/>
      <c r="D240" s="292"/>
      <c r="E240" s="292"/>
      <c r="F240" s="292"/>
      <c r="G240" s="301" t="s">
        <v>720</v>
      </c>
      <c r="H240" s="302"/>
      <c r="I240" s="302"/>
      <c r="J240" s="302"/>
      <c r="K240" s="302"/>
      <c r="L240" s="126">
        <v>134836.66</v>
      </c>
      <c r="M240" s="126">
        <v>0</v>
      </c>
      <c r="N240" s="126">
        <v>0</v>
      </c>
      <c r="O240" s="126">
        <v>134836.66</v>
      </c>
      <c r="P240" s="126">
        <f t="shared" si="3"/>
        <v>0</v>
      </c>
    </row>
    <row r="241" spans="1:16" ht="9.9" customHeight="1" x14ac:dyDescent="0.3">
      <c r="A241" s="207" t="s">
        <v>747</v>
      </c>
      <c r="B241" s="291" t="s">
        <v>336</v>
      </c>
      <c r="C241" s="292"/>
      <c r="D241" s="292"/>
      <c r="E241" s="292"/>
      <c r="F241" s="292"/>
      <c r="G241" s="301" t="s">
        <v>741</v>
      </c>
      <c r="H241" s="302"/>
      <c r="I241" s="302"/>
      <c r="J241" s="302"/>
      <c r="K241" s="302"/>
      <c r="L241" s="126">
        <v>386243.71</v>
      </c>
      <c r="M241" s="126">
        <v>4106.67</v>
      </c>
      <c r="N241" s="126">
        <v>0</v>
      </c>
      <c r="O241" s="126">
        <v>390350.38</v>
      </c>
      <c r="P241" s="126">
        <f t="shared" si="3"/>
        <v>4106.67</v>
      </c>
    </row>
    <row r="242" spans="1:16" ht="9.9" customHeight="1" x14ac:dyDescent="0.3">
      <c r="A242" s="206" t="s">
        <v>336</v>
      </c>
      <c r="B242" s="291" t="s">
        <v>336</v>
      </c>
      <c r="C242" s="292"/>
      <c r="D242" s="292"/>
      <c r="E242" s="33" t="s">
        <v>336</v>
      </c>
      <c r="F242" s="34"/>
      <c r="G242" s="34"/>
      <c r="H242" s="34"/>
      <c r="I242" s="34"/>
      <c r="J242" s="34"/>
      <c r="K242" s="34"/>
      <c r="L242" s="129"/>
      <c r="M242" s="129"/>
      <c r="N242" s="129"/>
      <c r="O242" s="129"/>
      <c r="P242" s="129"/>
    </row>
    <row r="243" spans="1:16" ht="9.9" customHeight="1" x14ac:dyDescent="0.3">
      <c r="A243" s="206" t="s">
        <v>748</v>
      </c>
      <c r="B243" s="291" t="s">
        <v>336</v>
      </c>
      <c r="C243" s="292"/>
      <c r="D243" s="299" t="s">
        <v>749</v>
      </c>
      <c r="E243" s="300"/>
      <c r="F243" s="300"/>
      <c r="G243" s="300"/>
      <c r="H243" s="300"/>
      <c r="I243" s="300"/>
      <c r="J243" s="300"/>
      <c r="K243" s="300"/>
      <c r="L243" s="125">
        <v>622534.78</v>
      </c>
      <c r="M243" s="125">
        <v>119493.56</v>
      </c>
      <c r="N243" s="125">
        <v>0</v>
      </c>
      <c r="O243" s="125">
        <v>742028.34</v>
      </c>
      <c r="P243" s="125">
        <f t="shared" ref="P243:P254" si="4">M243-N243</f>
        <v>119493.56</v>
      </c>
    </row>
    <row r="244" spans="1:16" ht="9.9" customHeight="1" x14ac:dyDescent="0.3">
      <c r="A244" s="206" t="s">
        <v>750</v>
      </c>
      <c r="B244" s="291" t="s">
        <v>336</v>
      </c>
      <c r="C244" s="292"/>
      <c r="D244" s="292"/>
      <c r="E244" s="299" t="s">
        <v>749</v>
      </c>
      <c r="F244" s="300"/>
      <c r="G244" s="300"/>
      <c r="H244" s="300"/>
      <c r="I244" s="300"/>
      <c r="J244" s="300"/>
      <c r="K244" s="300"/>
      <c r="L244" s="125">
        <v>622534.78</v>
      </c>
      <c r="M244" s="125">
        <v>119493.56</v>
      </c>
      <c r="N244" s="125">
        <v>0</v>
      </c>
      <c r="O244" s="125">
        <v>742028.34</v>
      </c>
      <c r="P244" s="125">
        <f t="shared" si="4"/>
        <v>119493.56</v>
      </c>
    </row>
    <row r="245" spans="1:16" ht="9.9" customHeight="1" x14ac:dyDescent="0.3">
      <c r="A245" s="206" t="s">
        <v>751</v>
      </c>
      <c r="B245" s="291" t="s">
        <v>336</v>
      </c>
      <c r="C245" s="292"/>
      <c r="D245" s="292"/>
      <c r="E245" s="292"/>
      <c r="F245" s="299" t="s">
        <v>749</v>
      </c>
      <c r="G245" s="300"/>
      <c r="H245" s="300"/>
      <c r="I245" s="300"/>
      <c r="J245" s="300"/>
      <c r="K245" s="300"/>
      <c r="L245" s="125">
        <v>622534.78</v>
      </c>
      <c r="M245" s="125">
        <v>119493.56</v>
      </c>
      <c r="N245" s="125">
        <v>0</v>
      </c>
      <c r="O245" s="125">
        <v>742028.34</v>
      </c>
      <c r="P245" s="125">
        <f t="shared" si="4"/>
        <v>119493.56</v>
      </c>
    </row>
    <row r="246" spans="1:16" ht="9.9" customHeight="1" x14ac:dyDescent="0.3">
      <c r="A246" s="207" t="s">
        <v>752</v>
      </c>
      <c r="B246" s="291" t="s">
        <v>336</v>
      </c>
      <c r="C246" s="292"/>
      <c r="D246" s="292"/>
      <c r="E246" s="292"/>
      <c r="F246" s="292"/>
      <c r="G246" s="301" t="s">
        <v>753</v>
      </c>
      <c r="H246" s="302"/>
      <c r="I246" s="302"/>
      <c r="J246" s="302"/>
      <c r="K246" s="302"/>
      <c r="L246" s="126">
        <v>35095.1</v>
      </c>
      <c r="M246" s="126">
        <v>7019.02</v>
      </c>
      <c r="N246" s="126">
        <v>0</v>
      </c>
      <c r="O246" s="126">
        <v>42114.12</v>
      </c>
      <c r="P246" s="126">
        <f t="shared" si="4"/>
        <v>7019.02</v>
      </c>
    </row>
    <row r="247" spans="1:16" ht="9.9" customHeight="1" x14ac:dyDescent="0.3">
      <c r="A247" s="207" t="s">
        <v>754</v>
      </c>
      <c r="B247" s="291" t="s">
        <v>336</v>
      </c>
      <c r="C247" s="292"/>
      <c r="D247" s="292"/>
      <c r="E247" s="292"/>
      <c r="F247" s="292"/>
      <c r="G247" s="301" t="s">
        <v>755</v>
      </c>
      <c r="H247" s="302"/>
      <c r="I247" s="302"/>
      <c r="J247" s="302"/>
      <c r="K247" s="302"/>
      <c r="L247" s="126">
        <v>17640</v>
      </c>
      <c r="M247" s="126">
        <v>3675</v>
      </c>
      <c r="N247" s="126">
        <v>0</v>
      </c>
      <c r="O247" s="126">
        <v>21315</v>
      </c>
      <c r="P247" s="126">
        <f t="shared" si="4"/>
        <v>3675</v>
      </c>
    </row>
    <row r="248" spans="1:16" ht="9.9" customHeight="1" x14ac:dyDescent="0.3">
      <c r="A248" s="207" t="s">
        <v>756</v>
      </c>
      <c r="B248" s="291" t="s">
        <v>336</v>
      </c>
      <c r="C248" s="292"/>
      <c r="D248" s="292"/>
      <c r="E248" s="292"/>
      <c r="F248" s="292"/>
      <c r="G248" s="301" t="s">
        <v>757</v>
      </c>
      <c r="H248" s="302"/>
      <c r="I248" s="302"/>
      <c r="J248" s="302"/>
      <c r="K248" s="302"/>
      <c r="L248" s="126">
        <v>13975.2</v>
      </c>
      <c r="M248" s="126">
        <v>0</v>
      </c>
      <c r="N248" s="126">
        <v>0</v>
      </c>
      <c r="O248" s="126">
        <v>13975.2</v>
      </c>
      <c r="P248" s="126">
        <f t="shared" si="4"/>
        <v>0</v>
      </c>
    </row>
    <row r="249" spans="1:16" ht="9.9" customHeight="1" x14ac:dyDescent="0.3">
      <c r="A249" s="207" t="s">
        <v>758</v>
      </c>
      <c r="B249" s="291" t="s">
        <v>336</v>
      </c>
      <c r="C249" s="292"/>
      <c r="D249" s="292"/>
      <c r="E249" s="292"/>
      <c r="F249" s="292"/>
      <c r="G249" s="301" t="s">
        <v>759</v>
      </c>
      <c r="H249" s="302"/>
      <c r="I249" s="302"/>
      <c r="J249" s="302"/>
      <c r="K249" s="302"/>
      <c r="L249" s="126">
        <v>46700.94</v>
      </c>
      <c r="M249" s="126">
        <v>8027.29</v>
      </c>
      <c r="N249" s="126">
        <v>0</v>
      </c>
      <c r="O249" s="126">
        <v>54728.23</v>
      </c>
      <c r="P249" s="126">
        <f t="shared" si="4"/>
        <v>8027.29</v>
      </c>
    </row>
    <row r="250" spans="1:16" ht="9.9" customHeight="1" x14ac:dyDescent="0.3">
      <c r="A250" s="207" t="s">
        <v>760</v>
      </c>
      <c r="B250" s="291" t="s">
        <v>336</v>
      </c>
      <c r="C250" s="292"/>
      <c r="D250" s="292"/>
      <c r="E250" s="292"/>
      <c r="F250" s="292"/>
      <c r="G250" s="301" t="s">
        <v>761</v>
      </c>
      <c r="H250" s="302"/>
      <c r="I250" s="302"/>
      <c r="J250" s="302"/>
      <c r="K250" s="302"/>
      <c r="L250" s="126">
        <v>206414</v>
      </c>
      <c r="M250" s="126">
        <v>25801.759999999998</v>
      </c>
      <c r="N250" s="126">
        <v>0</v>
      </c>
      <c r="O250" s="126">
        <v>232215.76</v>
      </c>
      <c r="P250" s="126">
        <f t="shared" si="4"/>
        <v>25801.759999999998</v>
      </c>
    </row>
    <row r="251" spans="1:16" ht="18.899999999999999" customHeight="1" x14ac:dyDescent="0.3">
      <c r="A251" s="207" t="s">
        <v>762</v>
      </c>
      <c r="B251" s="291" t="s">
        <v>336</v>
      </c>
      <c r="C251" s="292"/>
      <c r="D251" s="292"/>
      <c r="E251" s="292"/>
      <c r="F251" s="292"/>
      <c r="G251" s="301" t="s">
        <v>763</v>
      </c>
      <c r="H251" s="302"/>
      <c r="I251" s="302"/>
      <c r="J251" s="302"/>
      <c r="K251" s="302"/>
      <c r="L251" s="126">
        <v>82784.679999999993</v>
      </c>
      <c r="M251" s="126">
        <v>41995.46</v>
      </c>
      <c r="N251" s="126">
        <v>0</v>
      </c>
      <c r="O251" s="126">
        <v>124780.14</v>
      </c>
      <c r="P251" s="126">
        <f t="shared" si="4"/>
        <v>41995.46</v>
      </c>
    </row>
    <row r="252" spans="1:16" ht="9.9" customHeight="1" x14ac:dyDescent="0.3">
      <c r="A252" s="207" t="s">
        <v>764</v>
      </c>
      <c r="B252" s="291" t="s">
        <v>336</v>
      </c>
      <c r="C252" s="292"/>
      <c r="D252" s="292"/>
      <c r="E252" s="292"/>
      <c r="F252" s="292"/>
      <c r="G252" s="301" t="s">
        <v>765</v>
      </c>
      <c r="H252" s="302"/>
      <c r="I252" s="302"/>
      <c r="J252" s="302"/>
      <c r="K252" s="302"/>
      <c r="L252" s="126">
        <v>171914.31</v>
      </c>
      <c r="M252" s="126">
        <v>24463.01</v>
      </c>
      <c r="N252" s="126">
        <v>0</v>
      </c>
      <c r="O252" s="126">
        <v>196377.32</v>
      </c>
      <c r="P252" s="126">
        <f t="shared" si="4"/>
        <v>24463.01</v>
      </c>
    </row>
    <row r="253" spans="1:16" ht="9.9" customHeight="1" x14ac:dyDescent="0.3">
      <c r="A253" s="207" t="s">
        <v>766</v>
      </c>
      <c r="B253" s="291" t="s">
        <v>336</v>
      </c>
      <c r="C253" s="292"/>
      <c r="D253" s="292"/>
      <c r="E253" s="292"/>
      <c r="F253" s="292"/>
      <c r="G253" s="301" t="s">
        <v>767</v>
      </c>
      <c r="H253" s="302"/>
      <c r="I253" s="302"/>
      <c r="J253" s="302"/>
      <c r="K253" s="302"/>
      <c r="L253" s="126">
        <v>5983.15</v>
      </c>
      <c r="M253" s="126">
        <v>1090.78</v>
      </c>
      <c r="N253" s="126">
        <v>0</v>
      </c>
      <c r="O253" s="126">
        <v>7073.93</v>
      </c>
      <c r="P253" s="126">
        <f t="shared" si="4"/>
        <v>1090.78</v>
      </c>
    </row>
    <row r="254" spans="1:16" ht="9.9" customHeight="1" x14ac:dyDescent="0.3">
      <c r="A254" s="207" t="s">
        <v>768</v>
      </c>
      <c r="B254" s="291" t="s">
        <v>336</v>
      </c>
      <c r="C254" s="292"/>
      <c r="D254" s="292"/>
      <c r="E254" s="292"/>
      <c r="F254" s="292"/>
      <c r="G254" s="301" t="s">
        <v>769</v>
      </c>
      <c r="H254" s="302"/>
      <c r="I254" s="302"/>
      <c r="J254" s="302"/>
      <c r="K254" s="302"/>
      <c r="L254" s="126">
        <v>42027.4</v>
      </c>
      <c r="M254" s="126">
        <v>7421.24</v>
      </c>
      <c r="N254" s="126">
        <v>0</v>
      </c>
      <c r="O254" s="126">
        <v>49448.639999999999</v>
      </c>
      <c r="P254" s="126">
        <f t="shared" si="4"/>
        <v>7421.24</v>
      </c>
    </row>
    <row r="255" spans="1:16" ht="9.9" customHeight="1" x14ac:dyDescent="0.3">
      <c r="A255" s="30" t="s">
        <v>336</v>
      </c>
      <c r="B255" s="291" t="s">
        <v>336</v>
      </c>
      <c r="C255" s="292"/>
      <c r="D255" s="292"/>
      <c r="E255" s="292"/>
      <c r="F255" s="292"/>
      <c r="G255" s="31" t="s">
        <v>336</v>
      </c>
      <c r="H255" s="32"/>
      <c r="I255" s="32"/>
      <c r="J255" s="32"/>
      <c r="K255" s="32"/>
      <c r="L255" s="127"/>
      <c r="M255" s="127"/>
      <c r="N255" s="127"/>
      <c r="O255" s="127"/>
      <c r="P255" s="127"/>
    </row>
    <row r="256" spans="1:16" ht="9.9" customHeight="1" x14ac:dyDescent="0.3">
      <c r="A256" s="206" t="s">
        <v>770</v>
      </c>
      <c r="B256" s="202" t="s">
        <v>336</v>
      </c>
      <c r="C256" s="299" t="s">
        <v>771</v>
      </c>
      <c r="D256" s="300"/>
      <c r="E256" s="300"/>
      <c r="F256" s="300"/>
      <c r="G256" s="300"/>
      <c r="H256" s="300"/>
      <c r="I256" s="300"/>
      <c r="J256" s="300"/>
      <c r="K256" s="300"/>
      <c r="L256" s="125">
        <v>571236.84</v>
      </c>
      <c r="M256" s="125">
        <v>92559.75</v>
      </c>
      <c r="N256" s="125">
        <v>0.01</v>
      </c>
      <c r="O256" s="125">
        <v>663796.57999999996</v>
      </c>
      <c r="P256" s="125">
        <f t="shared" ref="P256:P260" si="5">M256-N256</f>
        <v>92559.74</v>
      </c>
    </row>
    <row r="257" spans="1:16" ht="9.9" customHeight="1" x14ac:dyDescent="0.3">
      <c r="A257" s="206" t="s">
        <v>772</v>
      </c>
      <c r="B257" s="291" t="s">
        <v>336</v>
      </c>
      <c r="C257" s="292"/>
      <c r="D257" s="299" t="s">
        <v>771</v>
      </c>
      <c r="E257" s="300"/>
      <c r="F257" s="300"/>
      <c r="G257" s="300"/>
      <c r="H257" s="300"/>
      <c r="I257" s="300"/>
      <c r="J257" s="300"/>
      <c r="K257" s="300"/>
      <c r="L257" s="125">
        <v>571236.84</v>
      </c>
      <c r="M257" s="125">
        <v>92559.75</v>
      </c>
      <c r="N257" s="125">
        <v>0.01</v>
      </c>
      <c r="O257" s="125">
        <v>663796.57999999996</v>
      </c>
      <c r="P257" s="125">
        <f t="shared" si="5"/>
        <v>92559.74</v>
      </c>
    </row>
    <row r="258" spans="1:16" ht="9.9" customHeight="1" x14ac:dyDescent="0.3">
      <c r="A258" s="206" t="s">
        <v>773</v>
      </c>
      <c r="B258" s="291" t="s">
        <v>336</v>
      </c>
      <c r="C258" s="292"/>
      <c r="D258" s="292"/>
      <c r="E258" s="299" t="s">
        <v>771</v>
      </c>
      <c r="F258" s="300"/>
      <c r="G258" s="300"/>
      <c r="H258" s="300"/>
      <c r="I258" s="300"/>
      <c r="J258" s="300"/>
      <c r="K258" s="300"/>
      <c r="L258" s="125">
        <v>571236.84</v>
      </c>
      <c r="M258" s="125">
        <v>92559.75</v>
      </c>
      <c r="N258" s="125">
        <v>0.01</v>
      </c>
      <c r="O258" s="125">
        <v>663796.57999999996</v>
      </c>
      <c r="P258" s="125">
        <f t="shared" si="5"/>
        <v>92559.74</v>
      </c>
    </row>
    <row r="259" spans="1:16" ht="9.9" customHeight="1" x14ac:dyDescent="0.3">
      <c r="A259" s="206" t="s">
        <v>774</v>
      </c>
      <c r="B259" s="291" t="s">
        <v>336</v>
      </c>
      <c r="C259" s="292"/>
      <c r="D259" s="292"/>
      <c r="E259" s="292"/>
      <c r="F259" s="299" t="s">
        <v>775</v>
      </c>
      <c r="G259" s="300"/>
      <c r="H259" s="300"/>
      <c r="I259" s="300"/>
      <c r="J259" s="300"/>
      <c r="K259" s="300"/>
      <c r="L259" s="125">
        <v>9638.51</v>
      </c>
      <c r="M259" s="125">
        <v>8751.23</v>
      </c>
      <c r="N259" s="125">
        <v>0</v>
      </c>
      <c r="O259" s="125">
        <v>18389.740000000002</v>
      </c>
      <c r="P259" s="125">
        <f t="shared" si="5"/>
        <v>8751.23</v>
      </c>
    </row>
    <row r="260" spans="1:16" ht="9.9" customHeight="1" x14ac:dyDescent="0.3">
      <c r="A260" s="207" t="s">
        <v>776</v>
      </c>
      <c r="B260" s="291" t="s">
        <v>336</v>
      </c>
      <c r="C260" s="292"/>
      <c r="D260" s="292"/>
      <c r="E260" s="292"/>
      <c r="F260" s="292"/>
      <c r="G260" s="301" t="s">
        <v>777</v>
      </c>
      <c r="H260" s="302"/>
      <c r="I260" s="302"/>
      <c r="J260" s="302"/>
      <c r="K260" s="302"/>
      <c r="L260" s="126">
        <v>9638.51</v>
      </c>
      <c r="M260" s="126">
        <v>8751.23</v>
      </c>
      <c r="N260" s="126">
        <v>0</v>
      </c>
      <c r="O260" s="126">
        <v>18389.740000000002</v>
      </c>
      <c r="P260" s="126">
        <f t="shared" si="5"/>
        <v>8751.23</v>
      </c>
    </row>
    <row r="261" spans="1:16" ht="9.9" customHeight="1" x14ac:dyDescent="0.3">
      <c r="A261" s="30" t="s">
        <v>336</v>
      </c>
      <c r="B261" s="291" t="s">
        <v>336</v>
      </c>
      <c r="C261" s="292"/>
      <c r="D261" s="292"/>
      <c r="E261" s="292"/>
      <c r="F261" s="292"/>
      <c r="G261" s="31" t="s">
        <v>336</v>
      </c>
      <c r="H261" s="32"/>
      <c r="I261" s="32"/>
      <c r="J261" s="32"/>
      <c r="K261" s="32"/>
      <c r="L261" s="127"/>
      <c r="M261" s="127"/>
      <c r="N261" s="127"/>
      <c r="O261" s="127"/>
      <c r="P261" s="127"/>
    </row>
    <row r="262" spans="1:16" ht="9.9" customHeight="1" x14ac:dyDescent="0.3">
      <c r="A262" s="206" t="s">
        <v>778</v>
      </c>
      <c r="B262" s="291" t="s">
        <v>336</v>
      </c>
      <c r="C262" s="292"/>
      <c r="D262" s="292"/>
      <c r="E262" s="292"/>
      <c r="F262" s="299" t="s">
        <v>779</v>
      </c>
      <c r="G262" s="300"/>
      <c r="H262" s="300"/>
      <c r="I262" s="300"/>
      <c r="J262" s="300"/>
      <c r="K262" s="300"/>
      <c r="L262" s="125">
        <v>360237.15</v>
      </c>
      <c r="M262" s="125">
        <v>53684.32</v>
      </c>
      <c r="N262" s="125">
        <v>0</v>
      </c>
      <c r="O262" s="125">
        <v>413921.47</v>
      </c>
      <c r="P262" s="125">
        <f t="shared" ref="P262:P266" si="6">M262-N262</f>
        <v>53684.32</v>
      </c>
    </row>
    <row r="263" spans="1:16" ht="9.9" customHeight="1" x14ac:dyDescent="0.3">
      <c r="A263" s="207" t="s">
        <v>780</v>
      </c>
      <c r="B263" s="291" t="s">
        <v>336</v>
      </c>
      <c r="C263" s="292"/>
      <c r="D263" s="292"/>
      <c r="E263" s="292"/>
      <c r="F263" s="292"/>
      <c r="G263" s="301" t="s">
        <v>781</v>
      </c>
      <c r="H263" s="302"/>
      <c r="I263" s="302"/>
      <c r="J263" s="302"/>
      <c r="K263" s="302"/>
      <c r="L263" s="126">
        <v>151131.5</v>
      </c>
      <c r="M263" s="126">
        <v>13526.52</v>
      </c>
      <c r="N263" s="126">
        <v>0</v>
      </c>
      <c r="O263" s="126">
        <v>164658.01999999999</v>
      </c>
      <c r="P263" s="126">
        <f t="shared" si="6"/>
        <v>13526.52</v>
      </c>
    </row>
    <row r="264" spans="1:16" ht="9.9" customHeight="1" x14ac:dyDescent="0.3">
      <c r="A264" s="207" t="s">
        <v>782</v>
      </c>
      <c r="B264" s="291" t="s">
        <v>336</v>
      </c>
      <c r="C264" s="292"/>
      <c r="D264" s="292"/>
      <c r="E264" s="292"/>
      <c r="F264" s="292"/>
      <c r="G264" s="301" t="s">
        <v>783</v>
      </c>
      <c r="H264" s="302"/>
      <c r="I264" s="302"/>
      <c r="J264" s="302"/>
      <c r="K264" s="302"/>
      <c r="L264" s="126">
        <v>30218</v>
      </c>
      <c r="M264" s="126">
        <v>6043.6</v>
      </c>
      <c r="N264" s="126">
        <v>0</v>
      </c>
      <c r="O264" s="126">
        <v>36261.599999999999</v>
      </c>
      <c r="P264" s="126">
        <f t="shared" si="6"/>
        <v>6043.6</v>
      </c>
    </row>
    <row r="265" spans="1:16" ht="9.9" customHeight="1" x14ac:dyDescent="0.3">
      <c r="A265" s="207" t="s">
        <v>784</v>
      </c>
      <c r="B265" s="291" t="s">
        <v>336</v>
      </c>
      <c r="C265" s="292"/>
      <c r="D265" s="292"/>
      <c r="E265" s="292"/>
      <c r="F265" s="292"/>
      <c r="G265" s="301" t="s">
        <v>785</v>
      </c>
      <c r="H265" s="302"/>
      <c r="I265" s="302"/>
      <c r="J265" s="302"/>
      <c r="K265" s="302"/>
      <c r="L265" s="126">
        <v>156878.04999999999</v>
      </c>
      <c r="M265" s="126">
        <v>31455.439999999999</v>
      </c>
      <c r="N265" s="126">
        <v>0</v>
      </c>
      <c r="O265" s="126">
        <v>188333.49</v>
      </c>
      <c r="P265" s="126">
        <f t="shared" si="6"/>
        <v>31455.439999999999</v>
      </c>
    </row>
    <row r="266" spans="1:16" ht="9.9" customHeight="1" x14ac:dyDescent="0.3">
      <c r="A266" s="207" t="s">
        <v>786</v>
      </c>
      <c r="B266" s="291" t="s">
        <v>336</v>
      </c>
      <c r="C266" s="292"/>
      <c r="D266" s="292"/>
      <c r="E266" s="292"/>
      <c r="F266" s="292"/>
      <c r="G266" s="301" t="s">
        <v>787</v>
      </c>
      <c r="H266" s="302"/>
      <c r="I266" s="302"/>
      <c r="J266" s="302"/>
      <c r="K266" s="302"/>
      <c r="L266" s="126">
        <v>22009.599999999999</v>
      </c>
      <c r="M266" s="126">
        <v>2658.76</v>
      </c>
      <c r="N266" s="126">
        <v>0</v>
      </c>
      <c r="O266" s="126">
        <v>24668.36</v>
      </c>
      <c r="P266" s="126">
        <f t="shared" si="6"/>
        <v>2658.76</v>
      </c>
    </row>
    <row r="267" spans="1:16" ht="9.9" customHeight="1" x14ac:dyDescent="0.3">
      <c r="A267" s="30" t="s">
        <v>336</v>
      </c>
      <c r="B267" s="291" t="s">
        <v>336</v>
      </c>
      <c r="C267" s="292"/>
      <c r="D267" s="292"/>
      <c r="E267" s="292"/>
      <c r="F267" s="292"/>
      <c r="G267" s="31" t="s">
        <v>336</v>
      </c>
      <c r="H267" s="32"/>
      <c r="I267" s="32"/>
      <c r="J267" s="32"/>
      <c r="K267" s="32"/>
      <c r="L267" s="127"/>
      <c r="M267" s="127"/>
      <c r="N267" s="127"/>
      <c r="O267" s="127"/>
      <c r="P267" s="127"/>
    </row>
    <row r="268" spans="1:16" ht="9.9" customHeight="1" x14ac:dyDescent="0.3">
      <c r="A268" s="206" t="s">
        <v>788</v>
      </c>
      <c r="B268" s="291" t="s">
        <v>336</v>
      </c>
      <c r="C268" s="292"/>
      <c r="D268" s="292"/>
      <c r="E268" s="292"/>
      <c r="F268" s="299" t="s">
        <v>789</v>
      </c>
      <c r="G268" s="300"/>
      <c r="H268" s="300"/>
      <c r="I268" s="300"/>
      <c r="J268" s="300"/>
      <c r="K268" s="300"/>
      <c r="L268" s="125">
        <v>11740.55</v>
      </c>
      <c r="M268" s="125">
        <v>0</v>
      </c>
      <c r="N268" s="125">
        <v>0</v>
      </c>
      <c r="O268" s="125">
        <v>11740.55</v>
      </c>
      <c r="P268" s="125">
        <f t="shared" ref="P268:P270" si="7">M268-N268</f>
        <v>0</v>
      </c>
    </row>
    <row r="269" spans="1:16" ht="9.9" customHeight="1" x14ac:dyDescent="0.3">
      <c r="A269" s="207" t="s">
        <v>790</v>
      </c>
      <c r="B269" s="291" t="s">
        <v>336</v>
      </c>
      <c r="C269" s="292"/>
      <c r="D269" s="292"/>
      <c r="E269" s="292"/>
      <c r="F269" s="292"/>
      <c r="G269" s="301" t="s">
        <v>791</v>
      </c>
      <c r="H269" s="302"/>
      <c r="I269" s="302"/>
      <c r="J269" s="302"/>
      <c r="K269" s="302"/>
      <c r="L269" s="126">
        <v>1378.55</v>
      </c>
      <c r="M269" s="126">
        <v>0</v>
      </c>
      <c r="N269" s="126">
        <v>0</v>
      </c>
      <c r="O269" s="126">
        <v>1378.55</v>
      </c>
      <c r="P269" s="126">
        <f t="shared" si="7"/>
        <v>0</v>
      </c>
    </row>
    <row r="270" spans="1:16" ht="9.9" customHeight="1" x14ac:dyDescent="0.3">
      <c r="A270" s="207" t="s">
        <v>792</v>
      </c>
      <c r="B270" s="291" t="s">
        <v>336</v>
      </c>
      <c r="C270" s="292"/>
      <c r="D270" s="292"/>
      <c r="E270" s="292"/>
      <c r="F270" s="292"/>
      <c r="G270" s="301" t="s">
        <v>793</v>
      </c>
      <c r="H270" s="302"/>
      <c r="I270" s="302"/>
      <c r="J270" s="302"/>
      <c r="K270" s="302"/>
      <c r="L270" s="126">
        <v>10362</v>
      </c>
      <c r="M270" s="126">
        <v>0</v>
      </c>
      <c r="N270" s="126">
        <v>0</v>
      </c>
      <c r="O270" s="126">
        <v>10362</v>
      </c>
      <c r="P270" s="126">
        <f t="shared" si="7"/>
        <v>0</v>
      </c>
    </row>
    <row r="271" spans="1:16" ht="9.9" customHeight="1" x14ac:dyDescent="0.3">
      <c r="A271" s="30" t="s">
        <v>336</v>
      </c>
      <c r="B271" s="291" t="s">
        <v>336</v>
      </c>
      <c r="C271" s="292"/>
      <c r="D271" s="292"/>
      <c r="E271" s="292"/>
      <c r="F271" s="292"/>
      <c r="G271" s="31" t="s">
        <v>336</v>
      </c>
      <c r="H271" s="32"/>
      <c r="I271" s="32"/>
      <c r="J271" s="32"/>
      <c r="K271" s="32"/>
      <c r="L271" s="127"/>
      <c r="M271" s="127"/>
      <c r="N271" s="127"/>
      <c r="O271" s="127"/>
      <c r="P271" s="127"/>
    </row>
    <row r="272" spans="1:16" ht="9.9" customHeight="1" x14ac:dyDescent="0.3">
      <c r="A272" s="206" t="s">
        <v>794</v>
      </c>
      <c r="B272" s="291" t="s">
        <v>336</v>
      </c>
      <c r="C272" s="292"/>
      <c r="D272" s="292"/>
      <c r="E272" s="292"/>
      <c r="F272" s="299" t="s">
        <v>795</v>
      </c>
      <c r="G272" s="300"/>
      <c r="H272" s="300"/>
      <c r="I272" s="300"/>
      <c r="J272" s="300"/>
      <c r="K272" s="300"/>
      <c r="L272" s="125">
        <v>86997.06</v>
      </c>
      <c r="M272" s="125">
        <v>17165.099999999999</v>
      </c>
      <c r="N272" s="125">
        <v>0</v>
      </c>
      <c r="O272" s="125">
        <v>104162.16</v>
      </c>
      <c r="P272" s="125">
        <f t="shared" ref="P272:P278" si="8">M272-N272</f>
        <v>17165.099999999999</v>
      </c>
    </row>
    <row r="273" spans="1:16" ht="9.9" customHeight="1" x14ac:dyDescent="0.3">
      <c r="A273" s="207" t="s">
        <v>796</v>
      </c>
      <c r="B273" s="291" t="s">
        <v>336</v>
      </c>
      <c r="C273" s="292"/>
      <c r="D273" s="292"/>
      <c r="E273" s="292"/>
      <c r="F273" s="292"/>
      <c r="G273" s="301" t="s">
        <v>797</v>
      </c>
      <c r="H273" s="302"/>
      <c r="I273" s="302"/>
      <c r="J273" s="302"/>
      <c r="K273" s="302"/>
      <c r="L273" s="128">
        <v>40217.199999999997</v>
      </c>
      <c r="M273" s="128">
        <v>0</v>
      </c>
      <c r="N273" s="128">
        <v>0</v>
      </c>
      <c r="O273" s="128">
        <v>40217.199999999997</v>
      </c>
      <c r="P273" s="128">
        <f t="shared" si="8"/>
        <v>0</v>
      </c>
    </row>
    <row r="274" spans="1:16" ht="9.9" customHeight="1" x14ac:dyDescent="0.3">
      <c r="A274" s="207" t="s">
        <v>798</v>
      </c>
      <c r="B274" s="307" t="s">
        <v>336</v>
      </c>
      <c r="C274" s="308"/>
      <c r="D274" s="308"/>
      <c r="E274" s="308"/>
      <c r="F274" s="308"/>
      <c r="G274" s="309" t="s">
        <v>799</v>
      </c>
      <c r="H274" s="310"/>
      <c r="I274" s="310"/>
      <c r="J274" s="310"/>
      <c r="K274" s="310"/>
      <c r="L274" s="284">
        <v>10047.06</v>
      </c>
      <c r="M274" s="284">
        <v>0</v>
      </c>
      <c r="N274" s="284">
        <v>0</v>
      </c>
      <c r="O274" s="284">
        <v>10047.06</v>
      </c>
      <c r="P274" s="284">
        <f t="shared" si="8"/>
        <v>0</v>
      </c>
    </row>
    <row r="275" spans="1:16" ht="9.9" customHeight="1" x14ac:dyDescent="0.3">
      <c r="A275" s="207" t="s">
        <v>800</v>
      </c>
      <c r="B275" s="291" t="s">
        <v>336</v>
      </c>
      <c r="C275" s="292"/>
      <c r="D275" s="292"/>
      <c r="E275" s="292"/>
      <c r="F275" s="292"/>
      <c r="G275" s="301" t="s">
        <v>801</v>
      </c>
      <c r="H275" s="302"/>
      <c r="I275" s="302"/>
      <c r="J275" s="302"/>
      <c r="K275" s="302"/>
      <c r="L275" s="126">
        <v>31289.35</v>
      </c>
      <c r="M275" s="126">
        <v>15542</v>
      </c>
      <c r="N275" s="126">
        <v>0</v>
      </c>
      <c r="O275" s="126">
        <v>46831.35</v>
      </c>
      <c r="P275" s="126">
        <f t="shared" si="8"/>
        <v>15542</v>
      </c>
    </row>
    <row r="276" spans="1:16" ht="9.9" customHeight="1" x14ac:dyDescent="0.3">
      <c r="A276" s="207" t="s">
        <v>802</v>
      </c>
      <c r="B276" s="291" t="s">
        <v>336</v>
      </c>
      <c r="C276" s="292"/>
      <c r="D276" s="292"/>
      <c r="E276" s="292"/>
      <c r="F276" s="292"/>
      <c r="G276" s="301" t="s">
        <v>803</v>
      </c>
      <c r="H276" s="302"/>
      <c r="I276" s="302"/>
      <c r="J276" s="302"/>
      <c r="K276" s="302"/>
      <c r="L276" s="126">
        <v>597.6</v>
      </c>
      <c r="M276" s="126">
        <v>0</v>
      </c>
      <c r="N276" s="126">
        <v>0</v>
      </c>
      <c r="O276" s="126">
        <v>597.6</v>
      </c>
      <c r="P276" s="126">
        <f t="shared" si="8"/>
        <v>0</v>
      </c>
    </row>
    <row r="277" spans="1:16" ht="9.9" customHeight="1" x14ac:dyDescent="0.3">
      <c r="A277" s="207" t="s">
        <v>804</v>
      </c>
      <c r="B277" s="291" t="s">
        <v>336</v>
      </c>
      <c r="C277" s="292"/>
      <c r="D277" s="292"/>
      <c r="E277" s="292"/>
      <c r="F277" s="292"/>
      <c r="G277" s="301" t="s">
        <v>805</v>
      </c>
      <c r="H277" s="302"/>
      <c r="I277" s="302"/>
      <c r="J277" s="302"/>
      <c r="K277" s="302"/>
      <c r="L277" s="126">
        <v>3925.85</v>
      </c>
      <c r="M277" s="126">
        <v>1623.1</v>
      </c>
      <c r="N277" s="126">
        <v>0</v>
      </c>
      <c r="O277" s="126">
        <v>5548.95</v>
      </c>
      <c r="P277" s="126">
        <f t="shared" si="8"/>
        <v>1623.1</v>
      </c>
    </row>
    <row r="278" spans="1:16" ht="9.9" customHeight="1" x14ac:dyDescent="0.3">
      <c r="A278" s="207" t="s">
        <v>806</v>
      </c>
      <c r="B278" s="291" t="s">
        <v>336</v>
      </c>
      <c r="C278" s="292"/>
      <c r="D278" s="292"/>
      <c r="E278" s="292"/>
      <c r="F278" s="292"/>
      <c r="G278" s="301" t="s">
        <v>767</v>
      </c>
      <c r="H278" s="302"/>
      <c r="I278" s="302"/>
      <c r="J278" s="302"/>
      <c r="K278" s="302"/>
      <c r="L278" s="126">
        <v>920</v>
      </c>
      <c r="M278" s="126">
        <v>0</v>
      </c>
      <c r="N278" s="126">
        <v>0</v>
      </c>
      <c r="O278" s="126">
        <v>920</v>
      </c>
      <c r="P278" s="126">
        <f t="shared" si="8"/>
        <v>0</v>
      </c>
    </row>
    <row r="279" spans="1:16" ht="9.9" customHeight="1" x14ac:dyDescent="0.3">
      <c r="A279" s="30" t="s">
        <v>336</v>
      </c>
      <c r="B279" s="291" t="s">
        <v>336</v>
      </c>
      <c r="C279" s="292"/>
      <c r="D279" s="292"/>
      <c r="E279" s="292"/>
      <c r="F279" s="292"/>
      <c r="G279" s="31" t="s">
        <v>336</v>
      </c>
      <c r="H279" s="32"/>
      <c r="I279" s="32"/>
      <c r="J279" s="32"/>
      <c r="K279" s="32"/>
      <c r="L279" s="127"/>
      <c r="M279" s="127"/>
      <c r="N279" s="127"/>
      <c r="O279" s="127"/>
      <c r="P279" s="127"/>
    </row>
    <row r="280" spans="1:16" ht="9.9" customHeight="1" x14ac:dyDescent="0.3">
      <c r="A280" s="206" t="s">
        <v>807</v>
      </c>
      <c r="B280" s="291" t="s">
        <v>336</v>
      </c>
      <c r="C280" s="292"/>
      <c r="D280" s="292"/>
      <c r="E280" s="292"/>
      <c r="F280" s="299" t="s">
        <v>808</v>
      </c>
      <c r="G280" s="300"/>
      <c r="H280" s="300"/>
      <c r="I280" s="300"/>
      <c r="J280" s="300"/>
      <c r="K280" s="300"/>
      <c r="L280" s="125">
        <v>44888.5</v>
      </c>
      <c r="M280" s="125">
        <v>3190.44</v>
      </c>
      <c r="N280" s="125">
        <v>0.01</v>
      </c>
      <c r="O280" s="125">
        <v>48078.93</v>
      </c>
      <c r="P280" s="125">
        <f t="shared" ref="P280:P286" si="9">M280-N280</f>
        <v>3190.43</v>
      </c>
    </row>
    <row r="281" spans="1:16" ht="9.9" customHeight="1" x14ac:dyDescent="0.3">
      <c r="A281" s="207" t="s">
        <v>809</v>
      </c>
      <c r="B281" s="291" t="s">
        <v>336</v>
      </c>
      <c r="C281" s="292"/>
      <c r="D281" s="292"/>
      <c r="E281" s="292"/>
      <c r="F281" s="292"/>
      <c r="G281" s="301" t="s">
        <v>608</v>
      </c>
      <c r="H281" s="302"/>
      <c r="I281" s="302"/>
      <c r="J281" s="302"/>
      <c r="K281" s="302"/>
      <c r="L281" s="126">
        <v>4356.8500000000004</v>
      </c>
      <c r="M281" s="126">
        <v>991.95</v>
      </c>
      <c r="N281" s="126">
        <v>0.01</v>
      </c>
      <c r="O281" s="126">
        <v>5348.79</v>
      </c>
      <c r="P281" s="126">
        <f t="shared" si="9"/>
        <v>991.94</v>
      </c>
    </row>
    <row r="282" spans="1:16" ht="9.9" customHeight="1" x14ac:dyDescent="0.3">
      <c r="A282" s="207" t="s">
        <v>810</v>
      </c>
      <c r="B282" s="291" t="s">
        <v>336</v>
      </c>
      <c r="C282" s="292"/>
      <c r="D282" s="292"/>
      <c r="E282" s="292"/>
      <c r="F282" s="292"/>
      <c r="G282" s="301" t="s">
        <v>811</v>
      </c>
      <c r="H282" s="302"/>
      <c r="I282" s="302"/>
      <c r="J282" s="302"/>
      <c r="K282" s="302"/>
      <c r="L282" s="126">
        <v>0</v>
      </c>
      <c r="M282" s="126">
        <v>260.62</v>
      </c>
      <c r="N282" s="126">
        <v>0</v>
      </c>
      <c r="O282" s="126">
        <v>260.62</v>
      </c>
      <c r="P282" s="126">
        <f t="shared" si="9"/>
        <v>260.62</v>
      </c>
    </row>
    <row r="283" spans="1:16" ht="9.9" customHeight="1" x14ac:dyDescent="0.3">
      <c r="A283" s="207" t="s">
        <v>812</v>
      </c>
      <c r="B283" s="291" t="s">
        <v>336</v>
      </c>
      <c r="C283" s="292"/>
      <c r="D283" s="292"/>
      <c r="E283" s="292"/>
      <c r="F283" s="292"/>
      <c r="G283" s="301" t="s">
        <v>813</v>
      </c>
      <c r="H283" s="302"/>
      <c r="I283" s="302"/>
      <c r="J283" s="302"/>
      <c r="K283" s="302"/>
      <c r="L283" s="126">
        <v>9657.4500000000007</v>
      </c>
      <c r="M283" s="126">
        <v>1737.19</v>
      </c>
      <c r="N283" s="126">
        <v>0</v>
      </c>
      <c r="O283" s="126">
        <v>11394.64</v>
      </c>
      <c r="P283" s="126">
        <f t="shared" si="9"/>
        <v>1737.19</v>
      </c>
    </row>
    <row r="284" spans="1:16" ht="9.9" customHeight="1" x14ac:dyDescent="0.3">
      <c r="A284" s="207" t="s">
        <v>814</v>
      </c>
      <c r="B284" s="291" t="s">
        <v>336</v>
      </c>
      <c r="C284" s="292"/>
      <c r="D284" s="292"/>
      <c r="E284" s="292"/>
      <c r="F284" s="292"/>
      <c r="G284" s="301" t="s">
        <v>815</v>
      </c>
      <c r="H284" s="302"/>
      <c r="I284" s="302"/>
      <c r="J284" s="302"/>
      <c r="K284" s="302"/>
      <c r="L284" s="126">
        <v>25035.75</v>
      </c>
      <c r="M284" s="126">
        <v>197.23</v>
      </c>
      <c r="N284" s="126">
        <v>0</v>
      </c>
      <c r="O284" s="126">
        <v>25232.98</v>
      </c>
      <c r="P284" s="126">
        <f t="shared" si="9"/>
        <v>197.23</v>
      </c>
    </row>
    <row r="285" spans="1:16" ht="9.9" customHeight="1" x14ac:dyDescent="0.3">
      <c r="A285" s="207" t="s">
        <v>816</v>
      </c>
      <c r="B285" s="291" t="s">
        <v>336</v>
      </c>
      <c r="C285" s="292"/>
      <c r="D285" s="292"/>
      <c r="E285" s="292"/>
      <c r="F285" s="292"/>
      <c r="G285" s="301" t="s">
        <v>817</v>
      </c>
      <c r="H285" s="302"/>
      <c r="I285" s="302"/>
      <c r="J285" s="302"/>
      <c r="K285" s="302"/>
      <c r="L285" s="126">
        <v>5783.13</v>
      </c>
      <c r="M285" s="126">
        <v>0</v>
      </c>
      <c r="N285" s="126">
        <v>0</v>
      </c>
      <c r="O285" s="126">
        <v>5783.13</v>
      </c>
      <c r="P285" s="126">
        <f t="shared" si="9"/>
        <v>0</v>
      </c>
    </row>
    <row r="286" spans="1:16" ht="9.9" customHeight="1" x14ac:dyDescent="0.3">
      <c r="A286" s="207" t="s">
        <v>818</v>
      </c>
      <c r="B286" s="291" t="s">
        <v>336</v>
      </c>
      <c r="C286" s="292"/>
      <c r="D286" s="292"/>
      <c r="E286" s="292"/>
      <c r="F286" s="292"/>
      <c r="G286" s="301" t="s">
        <v>819</v>
      </c>
      <c r="H286" s="302"/>
      <c r="I286" s="302"/>
      <c r="J286" s="302"/>
      <c r="K286" s="302"/>
      <c r="L286" s="126">
        <v>55.32</v>
      </c>
      <c r="M286" s="126">
        <v>3.45</v>
      </c>
      <c r="N286" s="126">
        <v>0</v>
      </c>
      <c r="O286" s="126">
        <v>58.77</v>
      </c>
      <c r="P286" s="126">
        <f t="shared" si="9"/>
        <v>3.45</v>
      </c>
    </row>
    <row r="287" spans="1:16" ht="9.9" customHeight="1" x14ac:dyDescent="0.3">
      <c r="A287" s="30" t="s">
        <v>336</v>
      </c>
      <c r="B287" s="291" t="s">
        <v>336</v>
      </c>
      <c r="C287" s="292"/>
      <c r="D287" s="292"/>
      <c r="E287" s="292"/>
      <c r="F287" s="292"/>
      <c r="G287" s="31" t="s">
        <v>336</v>
      </c>
      <c r="H287" s="32"/>
      <c r="I287" s="32"/>
      <c r="J287" s="32"/>
      <c r="K287" s="32"/>
      <c r="L287" s="127"/>
      <c r="M287" s="127"/>
      <c r="N287" s="127"/>
      <c r="O287" s="127"/>
      <c r="P287" s="127"/>
    </row>
    <row r="288" spans="1:16" ht="9.9" customHeight="1" x14ac:dyDescent="0.3">
      <c r="A288" s="206" t="s">
        <v>820</v>
      </c>
      <c r="B288" s="291" t="s">
        <v>336</v>
      </c>
      <c r="C288" s="292"/>
      <c r="D288" s="292"/>
      <c r="E288" s="292"/>
      <c r="F288" s="299" t="s">
        <v>821</v>
      </c>
      <c r="G288" s="300"/>
      <c r="H288" s="300"/>
      <c r="I288" s="300"/>
      <c r="J288" s="300"/>
      <c r="K288" s="300"/>
      <c r="L288" s="125">
        <v>55844.19</v>
      </c>
      <c r="M288" s="125">
        <v>9768.66</v>
      </c>
      <c r="N288" s="125">
        <v>0</v>
      </c>
      <c r="O288" s="125">
        <v>65612.850000000006</v>
      </c>
      <c r="P288" s="125">
        <f t="shared" ref="P288:P305" si="10">M288-N288</f>
        <v>9768.66</v>
      </c>
    </row>
    <row r="289" spans="1:16" ht="9.9" customHeight="1" x14ac:dyDescent="0.3">
      <c r="A289" s="207" t="s">
        <v>822</v>
      </c>
      <c r="B289" s="291" t="s">
        <v>336</v>
      </c>
      <c r="C289" s="292"/>
      <c r="D289" s="292"/>
      <c r="E289" s="292"/>
      <c r="F289" s="292"/>
      <c r="G289" s="301" t="s">
        <v>823</v>
      </c>
      <c r="H289" s="302"/>
      <c r="I289" s="302"/>
      <c r="J289" s="302"/>
      <c r="K289" s="302"/>
      <c r="L289" s="126">
        <v>1015</v>
      </c>
      <c r="M289" s="126">
        <v>0</v>
      </c>
      <c r="N289" s="126">
        <v>0</v>
      </c>
      <c r="O289" s="126">
        <v>1015</v>
      </c>
      <c r="P289" s="126">
        <f t="shared" si="10"/>
        <v>0</v>
      </c>
    </row>
    <row r="290" spans="1:16" ht="9.9" customHeight="1" x14ac:dyDescent="0.3">
      <c r="A290" s="207" t="s">
        <v>824</v>
      </c>
      <c r="B290" s="291" t="s">
        <v>336</v>
      </c>
      <c r="C290" s="292"/>
      <c r="D290" s="292"/>
      <c r="E290" s="292"/>
      <c r="F290" s="292"/>
      <c r="G290" s="301" t="s">
        <v>825</v>
      </c>
      <c r="H290" s="302"/>
      <c r="I290" s="302"/>
      <c r="J290" s="302"/>
      <c r="K290" s="302"/>
      <c r="L290" s="126">
        <v>707.27</v>
      </c>
      <c r="M290" s="126">
        <v>0</v>
      </c>
      <c r="N290" s="126">
        <v>0</v>
      </c>
      <c r="O290" s="126">
        <v>707.27</v>
      </c>
      <c r="P290" s="126">
        <f t="shared" si="10"/>
        <v>0</v>
      </c>
    </row>
    <row r="291" spans="1:16" ht="9.9" customHeight="1" x14ac:dyDescent="0.3">
      <c r="A291" s="207" t="s">
        <v>826</v>
      </c>
      <c r="B291" s="291" t="s">
        <v>336</v>
      </c>
      <c r="C291" s="292"/>
      <c r="D291" s="292"/>
      <c r="E291" s="292"/>
      <c r="F291" s="292"/>
      <c r="G291" s="301" t="s">
        <v>827</v>
      </c>
      <c r="H291" s="302"/>
      <c r="I291" s="302"/>
      <c r="J291" s="302"/>
      <c r="K291" s="302"/>
      <c r="L291" s="126">
        <v>3857.38</v>
      </c>
      <c r="M291" s="126">
        <v>0</v>
      </c>
      <c r="N291" s="126">
        <v>0</v>
      </c>
      <c r="O291" s="126">
        <v>3857.38</v>
      </c>
      <c r="P291" s="126">
        <f t="shared" si="10"/>
        <v>0</v>
      </c>
    </row>
    <row r="292" spans="1:16" ht="9.9" customHeight="1" x14ac:dyDescent="0.3">
      <c r="A292" s="207" t="s">
        <v>828</v>
      </c>
      <c r="B292" s="291" t="s">
        <v>336</v>
      </c>
      <c r="C292" s="292"/>
      <c r="D292" s="292"/>
      <c r="E292" s="292"/>
      <c r="F292" s="292"/>
      <c r="G292" s="301" t="s">
        <v>829</v>
      </c>
      <c r="H292" s="302"/>
      <c r="I292" s="302"/>
      <c r="J292" s="302"/>
      <c r="K292" s="302"/>
      <c r="L292" s="126">
        <v>2016.65</v>
      </c>
      <c r="M292" s="126">
        <v>0</v>
      </c>
      <c r="N292" s="126">
        <v>0</v>
      </c>
      <c r="O292" s="126">
        <v>2016.65</v>
      </c>
      <c r="P292" s="126">
        <f t="shared" si="10"/>
        <v>0</v>
      </c>
    </row>
    <row r="293" spans="1:16" ht="9.9" customHeight="1" x14ac:dyDescent="0.3">
      <c r="A293" s="207" t="s">
        <v>830</v>
      </c>
      <c r="B293" s="291" t="s">
        <v>336</v>
      </c>
      <c r="C293" s="292"/>
      <c r="D293" s="292"/>
      <c r="E293" s="292"/>
      <c r="F293" s="292"/>
      <c r="G293" s="301" t="s">
        <v>831</v>
      </c>
      <c r="H293" s="302"/>
      <c r="I293" s="302"/>
      <c r="J293" s="302"/>
      <c r="K293" s="302"/>
      <c r="L293" s="126">
        <v>70</v>
      </c>
      <c r="M293" s="126">
        <v>0</v>
      </c>
      <c r="N293" s="126">
        <v>0</v>
      </c>
      <c r="O293" s="126">
        <v>70</v>
      </c>
      <c r="P293" s="126">
        <f t="shared" si="10"/>
        <v>0</v>
      </c>
    </row>
    <row r="294" spans="1:16" ht="9.9" customHeight="1" x14ac:dyDescent="0.3">
      <c r="A294" s="207" t="s">
        <v>834</v>
      </c>
      <c r="B294" s="291" t="s">
        <v>336</v>
      </c>
      <c r="C294" s="292"/>
      <c r="D294" s="292"/>
      <c r="E294" s="292"/>
      <c r="F294" s="292"/>
      <c r="G294" s="301" t="s">
        <v>835</v>
      </c>
      <c r="H294" s="302"/>
      <c r="I294" s="302"/>
      <c r="J294" s="302"/>
      <c r="K294" s="302"/>
      <c r="L294" s="126">
        <v>390</v>
      </c>
      <c r="M294" s="126">
        <v>0</v>
      </c>
      <c r="N294" s="126">
        <v>0</v>
      </c>
      <c r="O294" s="126">
        <v>390</v>
      </c>
      <c r="P294" s="126">
        <f t="shared" si="10"/>
        <v>0</v>
      </c>
    </row>
    <row r="295" spans="1:16" ht="9.9" customHeight="1" x14ac:dyDescent="0.3">
      <c r="A295" s="207" t="s">
        <v>836</v>
      </c>
      <c r="B295" s="291" t="s">
        <v>336</v>
      </c>
      <c r="C295" s="292"/>
      <c r="D295" s="292"/>
      <c r="E295" s="292"/>
      <c r="F295" s="292"/>
      <c r="G295" s="301" t="s">
        <v>837</v>
      </c>
      <c r="H295" s="302"/>
      <c r="I295" s="302"/>
      <c r="J295" s="302"/>
      <c r="K295" s="302"/>
      <c r="L295" s="126">
        <v>29.4</v>
      </c>
      <c r="M295" s="126">
        <v>0</v>
      </c>
      <c r="N295" s="126">
        <v>0</v>
      </c>
      <c r="O295" s="126">
        <v>29.4</v>
      </c>
      <c r="P295" s="126">
        <f t="shared" si="10"/>
        <v>0</v>
      </c>
    </row>
    <row r="296" spans="1:16" ht="9.9" customHeight="1" x14ac:dyDescent="0.3">
      <c r="A296" s="207" t="s">
        <v>838</v>
      </c>
      <c r="B296" s="291" t="s">
        <v>336</v>
      </c>
      <c r="C296" s="292"/>
      <c r="D296" s="292"/>
      <c r="E296" s="292"/>
      <c r="F296" s="292"/>
      <c r="G296" s="301" t="s">
        <v>839</v>
      </c>
      <c r="H296" s="302"/>
      <c r="I296" s="302"/>
      <c r="J296" s="302"/>
      <c r="K296" s="302"/>
      <c r="L296" s="126">
        <v>15800</v>
      </c>
      <c r="M296" s="126">
        <v>3160</v>
      </c>
      <c r="N296" s="126">
        <v>0</v>
      </c>
      <c r="O296" s="126">
        <v>18960</v>
      </c>
      <c r="P296" s="126">
        <f t="shared" si="10"/>
        <v>3160</v>
      </c>
    </row>
    <row r="297" spans="1:16" ht="9.9" customHeight="1" x14ac:dyDescent="0.3">
      <c r="A297" s="207" t="s">
        <v>840</v>
      </c>
      <c r="B297" s="291" t="s">
        <v>336</v>
      </c>
      <c r="C297" s="292"/>
      <c r="D297" s="292"/>
      <c r="E297" s="292"/>
      <c r="F297" s="292"/>
      <c r="G297" s="301" t="s">
        <v>841</v>
      </c>
      <c r="H297" s="302"/>
      <c r="I297" s="302"/>
      <c r="J297" s="302"/>
      <c r="K297" s="302"/>
      <c r="L297" s="126">
        <v>244.74</v>
      </c>
      <c r="M297" s="126">
        <v>0</v>
      </c>
      <c r="N297" s="126">
        <v>0</v>
      </c>
      <c r="O297" s="126">
        <v>244.74</v>
      </c>
      <c r="P297" s="126">
        <f t="shared" si="10"/>
        <v>0</v>
      </c>
    </row>
    <row r="298" spans="1:16" ht="9.9" customHeight="1" x14ac:dyDescent="0.3">
      <c r="A298" s="207" t="s">
        <v>842</v>
      </c>
      <c r="B298" s="291" t="s">
        <v>336</v>
      </c>
      <c r="C298" s="292"/>
      <c r="D298" s="292"/>
      <c r="E298" s="292"/>
      <c r="F298" s="292"/>
      <c r="G298" s="301" t="s">
        <v>843</v>
      </c>
      <c r="H298" s="302"/>
      <c r="I298" s="302"/>
      <c r="J298" s="302"/>
      <c r="K298" s="302"/>
      <c r="L298" s="126">
        <v>715.72</v>
      </c>
      <c r="M298" s="126">
        <v>507.28</v>
      </c>
      <c r="N298" s="126">
        <v>0</v>
      </c>
      <c r="O298" s="126">
        <v>1223</v>
      </c>
      <c r="P298" s="126">
        <f t="shared" si="10"/>
        <v>507.28</v>
      </c>
    </row>
    <row r="299" spans="1:16" ht="9.9" customHeight="1" x14ac:dyDescent="0.3">
      <c r="A299" s="207" t="s">
        <v>844</v>
      </c>
      <c r="B299" s="291" t="s">
        <v>336</v>
      </c>
      <c r="C299" s="292"/>
      <c r="D299" s="292"/>
      <c r="E299" s="292"/>
      <c r="F299" s="292"/>
      <c r="G299" s="301" t="s">
        <v>845</v>
      </c>
      <c r="H299" s="302"/>
      <c r="I299" s="302"/>
      <c r="J299" s="302"/>
      <c r="K299" s="302"/>
      <c r="L299" s="126">
        <v>4200</v>
      </c>
      <c r="M299" s="126">
        <v>525</v>
      </c>
      <c r="N299" s="126">
        <v>0</v>
      </c>
      <c r="O299" s="126">
        <v>4725</v>
      </c>
      <c r="P299" s="126">
        <f t="shared" si="10"/>
        <v>525</v>
      </c>
    </row>
    <row r="300" spans="1:16" ht="9.9" customHeight="1" x14ac:dyDescent="0.3">
      <c r="A300" s="207" t="s">
        <v>846</v>
      </c>
      <c r="B300" s="291" t="s">
        <v>336</v>
      </c>
      <c r="C300" s="292"/>
      <c r="D300" s="292"/>
      <c r="E300" s="292"/>
      <c r="F300" s="292"/>
      <c r="G300" s="301" t="s">
        <v>847</v>
      </c>
      <c r="H300" s="302"/>
      <c r="I300" s="302"/>
      <c r="J300" s="302"/>
      <c r="K300" s="302"/>
      <c r="L300" s="126">
        <v>10701.4</v>
      </c>
      <c r="M300" s="126">
        <v>0</v>
      </c>
      <c r="N300" s="126">
        <v>0</v>
      </c>
      <c r="O300" s="126">
        <v>10701.4</v>
      </c>
      <c r="P300" s="126">
        <f t="shared" si="10"/>
        <v>0</v>
      </c>
    </row>
    <row r="301" spans="1:16" ht="9.9" customHeight="1" x14ac:dyDescent="0.3">
      <c r="A301" s="207" t="s">
        <v>848</v>
      </c>
      <c r="B301" s="291" t="s">
        <v>336</v>
      </c>
      <c r="C301" s="292"/>
      <c r="D301" s="292"/>
      <c r="E301" s="292"/>
      <c r="F301" s="292"/>
      <c r="G301" s="301" t="s">
        <v>849</v>
      </c>
      <c r="H301" s="302"/>
      <c r="I301" s="302"/>
      <c r="J301" s="302"/>
      <c r="K301" s="302"/>
      <c r="L301" s="126">
        <v>2150.5</v>
      </c>
      <c r="M301" s="126">
        <v>153</v>
      </c>
      <c r="N301" s="126">
        <v>0</v>
      </c>
      <c r="O301" s="126">
        <v>2303.5</v>
      </c>
      <c r="P301" s="126">
        <f t="shared" si="10"/>
        <v>153</v>
      </c>
    </row>
    <row r="302" spans="1:16" ht="9.9" customHeight="1" x14ac:dyDescent="0.3">
      <c r="A302" s="207" t="s">
        <v>850</v>
      </c>
      <c r="B302" s="291" t="s">
        <v>336</v>
      </c>
      <c r="C302" s="292"/>
      <c r="D302" s="292"/>
      <c r="E302" s="292"/>
      <c r="F302" s="292"/>
      <c r="G302" s="301" t="s">
        <v>851</v>
      </c>
      <c r="H302" s="302"/>
      <c r="I302" s="302"/>
      <c r="J302" s="302"/>
      <c r="K302" s="302"/>
      <c r="L302" s="126">
        <v>2725</v>
      </c>
      <c r="M302" s="126">
        <v>395</v>
      </c>
      <c r="N302" s="126">
        <v>0</v>
      </c>
      <c r="O302" s="126">
        <v>3120</v>
      </c>
      <c r="P302" s="126">
        <f t="shared" si="10"/>
        <v>395</v>
      </c>
    </row>
    <row r="303" spans="1:16" ht="9.9" customHeight="1" x14ac:dyDescent="0.3">
      <c r="A303" s="207" t="s">
        <v>852</v>
      </c>
      <c r="B303" s="291" t="s">
        <v>336</v>
      </c>
      <c r="C303" s="292"/>
      <c r="D303" s="292"/>
      <c r="E303" s="292"/>
      <c r="F303" s="292"/>
      <c r="G303" s="301" t="s">
        <v>853</v>
      </c>
      <c r="H303" s="302"/>
      <c r="I303" s="302"/>
      <c r="J303" s="302"/>
      <c r="K303" s="302"/>
      <c r="L303" s="126">
        <v>8099.91</v>
      </c>
      <c r="M303" s="126">
        <v>5028.38</v>
      </c>
      <c r="N303" s="126">
        <v>0</v>
      </c>
      <c r="O303" s="126">
        <v>13128.29</v>
      </c>
      <c r="P303" s="126">
        <f t="shared" si="10"/>
        <v>5028.38</v>
      </c>
    </row>
    <row r="304" spans="1:16" ht="9.9" customHeight="1" x14ac:dyDescent="0.3">
      <c r="A304" s="207" t="s">
        <v>854</v>
      </c>
      <c r="B304" s="291" t="s">
        <v>336</v>
      </c>
      <c r="C304" s="292"/>
      <c r="D304" s="292"/>
      <c r="E304" s="292"/>
      <c r="F304" s="292"/>
      <c r="G304" s="301" t="s">
        <v>855</v>
      </c>
      <c r="H304" s="302"/>
      <c r="I304" s="302"/>
      <c r="J304" s="302"/>
      <c r="K304" s="302"/>
      <c r="L304" s="126">
        <v>90</v>
      </c>
      <c r="M304" s="126">
        <v>0</v>
      </c>
      <c r="N304" s="126">
        <v>0</v>
      </c>
      <c r="O304" s="126">
        <v>90</v>
      </c>
      <c r="P304" s="126">
        <f t="shared" si="10"/>
        <v>0</v>
      </c>
    </row>
    <row r="305" spans="1:16" ht="9.9" customHeight="1" x14ac:dyDescent="0.3">
      <c r="A305" s="207" t="s">
        <v>856</v>
      </c>
      <c r="B305" s="291" t="s">
        <v>336</v>
      </c>
      <c r="C305" s="292"/>
      <c r="D305" s="292"/>
      <c r="E305" s="292"/>
      <c r="F305" s="292"/>
      <c r="G305" s="301" t="s">
        <v>857</v>
      </c>
      <c r="H305" s="302"/>
      <c r="I305" s="302"/>
      <c r="J305" s="302"/>
      <c r="K305" s="302"/>
      <c r="L305" s="126">
        <v>3031.22</v>
      </c>
      <c r="M305" s="126">
        <v>0</v>
      </c>
      <c r="N305" s="126">
        <v>0</v>
      </c>
      <c r="O305" s="126">
        <v>3031.22</v>
      </c>
      <c r="P305" s="126">
        <f t="shared" si="10"/>
        <v>0</v>
      </c>
    </row>
    <row r="306" spans="1:16" ht="9.9" customHeight="1" x14ac:dyDescent="0.3">
      <c r="A306" s="30" t="s">
        <v>336</v>
      </c>
      <c r="B306" s="291" t="s">
        <v>336</v>
      </c>
      <c r="C306" s="292"/>
      <c r="D306" s="292"/>
      <c r="E306" s="292"/>
      <c r="F306" s="292"/>
      <c r="G306" s="31" t="s">
        <v>336</v>
      </c>
      <c r="H306" s="32"/>
      <c r="I306" s="32"/>
      <c r="J306" s="32"/>
      <c r="K306" s="32"/>
      <c r="L306" s="127"/>
      <c r="M306" s="127"/>
      <c r="N306" s="127"/>
      <c r="O306" s="127"/>
      <c r="P306" s="127"/>
    </row>
    <row r="307" spans="1:16" ht="9.9" customHeight="1" x14ac:dyDescent="0.3">
      <c r="A307" s="206" t="s">
        <v>858</v>
      </c>
      <c r="B307" s="291" t="s">
        <v>336</v>
      </c>
      <c r="C307" s="292"/>
      <c r="D307" s="292"/>
      <c r="E307" s="292"/>
      <c r="F307" s="299" t="s">
        <v>859</v>
      </c>
      <c r="G307" s="300"/>
      <c r="H307" s="300"/>
      <c r="I307" s="300"/>
      <c r="J307" s="300"/>
      <c r="K307" s="300"/>
      <c r="L307" s="125">
        <v>1890.88</v>
      </c>
      <c r="M307" s="125">
        <v>0</v>
      </c>
      <c r="N307" s="125">
        <v>0</v>
      </c>
      <c r="O307" s="125">
        <v>1890.88</v>
      </c>
      <c r="P307" s="125">
        <f t="shared" ref="P307:P308" si="11">M307-N307</f>
        <v>0</v>
      </c>
    </row>
    <row r="308" spans="1:16" ht="9.9" customHeight="1" x14ac:dyDescent="0.3">
      <c r="A308" s="207" t="s">
        <v>860</v>
      </c>
      <c r="B308" s="291" t="s">
        <v>336</v>
      </c>
      <c r="C308" s="292"/>
      <c r="D308" s="292"/>
      <c r="E308" s="292"/>
      <c r="F308" s="292"/>
      <c r="G308" s="301" t="s">
        <v>861</v>
      </c>
      <c r="H308" s="302"/>
      <c r="I308" s="302"/>
      <c r="J308" s="302"/>
      <c r="K308" s="302"/>
      <c r="L308" s="126">
        <v>1890.88</v>
      </c>
      <c r="M308" s="126">
        <v>0</v>
      </c>
      <c r="N308" s="126">
        <v>0</v>
      </c>
      <c r="O308" s="126">
        <v>1890.88</v>
      </c>
      <c r="P308" s="126">
        <f t="shared" si="11"/>
        <v>0</v>
      </c>
    </row>
    <row r="309" spans="1:16" ht="9.9" customHeight="1" x14ac:dyDescent="0.3">
      <c r="A309" s="30" t="s">
        <v>336</v>
      </c>
      <c r="B309" s="291" t="s">
        <v>336</v>
      </c>
      <c r="C309" s="292"/>
      <c r="D309" s="292"/>
      <c r="E309" s="292"/>
      <c r="F309" s="292"/>
      <c r="G309" s="31" t="s">
        <v>336</v>
      </c>
      <c r="H309" s="32"/>
      <c r="I309" s="32"/>
      <c r="J309" s="32"/>
      <c r="K309" s="32"/>
      <c r="L309" s="127"/>
      <c r="M309" s="127"/>
      <c r="N309" s="127"/>
      <c r="O309" s="127"/>
      <c r="P309" s="127"/>
    </row>
    <row r="310" spans="1:16" ht="9.9" customHeight="1" x14ac:dyDescent="0.3">
      <c r="A310" s="206" t="s">
        <v>862</v>
      </c>
      <c r="B310" s="202" t="s">
        <v>336</v>
      </c>
      <c r="C310" s="299" t="s">
        <v>863</v>
      </c>
      <c r="D310" s="300"/>
      <c r="E310" s="300"/>
      <c r="F310" s="300"/>
      <c r="G310" s="300"/>
      <c r="H310" s="300"/>
      <c r="I310" s="300"/>
      <c r="J310" s="300"/>
      <c r="K310" s="300"/>
      <c r="L310" s="125">
        <v>103227.3</v>
      </c>
      <c r="M310" s="125">
        <v>4468.38</v>
      </c>
      <c r="N310" s="125">
        <v>0</v>
      </c>
      <c r="O310" s="125">
        <v>107695.67999999999</v>
      </c>
      <c r="P310" s="125">
        <f t="shared" ref="P310:P322" si="12">M310-N310</f>
        <v>4468.38</v>
      </c>
    </row>
    <row r="311" spans="1:16" ht="9.9" customHeight="1" x14ac:dyDescent="0.3">
      <c r="A311" s="206" t="s">
        <v>864</v>
      </c>
      <c r="B311" s="291" t="s">
        <v>336</v>
      </c>
      <c r="C311" s="292"/>
      <c r="D311" s="299" t="s">
        <v>863</v>
      </c>
      <c r="E311" s="300"/>
      <c r="F311" s="300"/>
      <c r="G311" s="300"/>
      <c r="H311" s="300"/>
      <c r="I311" s="300"/>
      <c r="J311" s="300"/>
      <c r="K311" s="300"/>
      <c r="L311" s="125">
        <v>103227.3</v>
      </c>
      <c r="M311" s="125">
        <v>4468.38</v>
      </c>
      <c r="N311" s="125">
        <v>0</v>
      </c>
      <c r="O311" s="125">
        <v>107695.67999999999</v>
      </c>
      <c r="P311" s="125">
        <f t="shared" si="12"/>
        <v>4468.38</v>
      </c>
    </row>
    <row r="312" spans="1:16" ht="9.9" customHeight="1" x14ac:dyDescent="0.3">
      <c r="A312" s="206" t="s">
        <v>865</v>
      </c>
      <c r="B312" s="291" t="s">
        <v>336</v>
      </c>
      <c r="C312" s="292"/>
      <c r="D312" s="292"/>
      <c r="E312" s="299" t="s">
        <v>863</v>
      </c>
      <c r="F312" s="300"/>
      <c r="G312" s="300"/>
      <c r="H312" s="300"/>
      <c r="I312" s="300"/>
      <c r="J312" s="300"/>
      <c r="K312" s="300"/>
      <c r="L312" s="125">
        <v>103227.3</v>
      </c>
      <c r="M312" s="125">
        <v>4468.38</v>
      </c>
      <c r="N312" s="125">
        <v>0</v>
      </c>
      <c r="O312" s="125">
        <v>107695.67999999999</v>
      </c>
      <c r="P312" s="125">
        <f t="shared" si="12"/>
        <v>4468.38</v>
      </c>
    </row>
    <row r="313" spans="1:16" ht="9.9" customHeight="1" x14ac:dyDescent="0.3">
      <c r="A313" s="206" t="s">
        <v>866</v>
      </c>
      <c r="B313" s="291" t="s">
        <v>336</v>
      </c>
      <c r="C313" s="292"/>
      <c r="D313" s="292"/>
      <c r="E313" s="292"/>
      <c r="F313" s="299" t="s">
        <v>867</v>
      </c>
      <c r="G313" s="300"/>
      <c r="H313" s="300"/>
      <c r="I313" s="300"/>
      <c r="J313" s="300"/>
      <c r="K313" s="300"/>
      <c r="L313" s="125">
        <v>65784.91</v>
      </c>
      <c r="M313" s="125">
        <v>1200</v>
      </c>
      <c r="N313" s="125">
        <v>0</v>
      </c>
      <c r="O313" s="125">
        <v>66984.91</v>
      </c>
      <c r="P313" s="125">
        <f t="shared" si="12"/>
        <v>1200</v>
      </c>
    </row>
    <row r="314" spans="1:16" ht="9.9" customHeight="1" x14ac:dyDescent="0.3">
      <c r="A314" s="207" t="s">
        <v>868</v>
      </c>
      <c r="B314" s="291" t="s">
        <v>336</v>
      </c>
      <c r="C314" s="292"/>
      <c r="D314" s="292"/>
      <c r="E314" s="292"/>
      <c r="F314" s="292"/>
      <c r="G314" s="301" t="s">
        <v>869</v>
      </c>
      <c r="H314" s="302"/>
      <c r="I314" s="302"/>
      <c r="J314" s="302"/>
      <c r="K314" s="302"/>
      <c r="L314" s="126">
        <v>829.99</v>
      </c>
      <c r="M314" s="126">
        <v>0</v>
      </c>
      <c r="N314" s="126">
        <v>0</v>
      </c>
      <c r="O314" s="126">
        <v>829.99</v>
      </c>
      <c r="P314" s="126">
        <f t="shared" si="12"/>
        <v>0</v>
      </c>
    </row>
    <row r="315" spans="1:16" ht="9.9" customHeight="1" x14ac:dyDescent="0.3">
      <c r="A315" s="207" t="s">
        <v>870</v>
      </c>
      <c r="B315" s="291" t="s">
        <v>336</v>
      </c>
      <c r="C315" s="292"/>
      <c r="D315" s="292"/>
      <c r="E315" s="292"/>
      <c r="F315" s="292"/>
      <c r="G315" s="301" t="s">
        <v>867</v>
      </c>
      <c r="H315" s="302"/>
      <c r="I315" s="302"/>
      <c r="J315" s="302"/>
      <c r="K315" s="302"/>
      <c r="L315" s="126">
        <v>6000</v>
      </c>
      <c r="M315" s="126">
        <v>1200</v>
      </c>
      <c r="N315" s="126">
        <v>0</v>
      </c>
      <c r="O315" s="126">
        <v>7200</v>
      </c>
      <c r="P315" s="126">
        <f t="shared" si="12"/>
        <v>1200</v>
      </c>
    </row>
    <row r="316" spans="1:16" ht="18.899999999999999" customHeight="1" x14ac:dyDescent="0.3">
      <c r="A316" s="207" t="s">
        <v>871</v>
      </c>
      <c r="B316" s="291" t="s">
        <v>336</v>
      </c>
      <c r="C316" s="292"/>
      <c r="D316" s="292"/>
      <c r="E316" s="292"/>
      <c r="F316" s="292"/>
      <c r="G316" s="301" t="s">
        <v>872</v>
      </c>
      <c r="H316" s="302"/>
      <c r="I316" s="302"/>
      <c r="J316" s="302"/>
      <c r="K316" s="302"/>
      <c r="L316" s="126">
        <v>28946.75</v>
      </c>
      <c r="M316" s="126">
        <v>0</v>
      </c>
      <c r="N316" s="126">
        <v>0</v>
      </c>
      <c r="O316" s="126">
        <v>28946.75</v>
      </c>
      <c r="P316" s="126">
        <f t="shared" si="12"/>
        <v>0</v>
      </c>
    </row>
    <row r="317" spans="1:16" ht="9.9" customHeight="1" x14ac:dyDescent="0.3">
      <c r="A317" s="207" t="s">
        <v>875</v>
      </c>
      <c r="B317" s="291" t="s">
        <v>336</v>
      </c>
      <c r="C317" s="292"/>
      <c r="D317" s="292"/>
      <c r="E317" s="292"/>
      <c r="F317" s="292"/>
      <c r="G317" s="301" t="s">
        <v>876</v>
      </c>
      <c r="H317" s="302"/>
      <c r="I317" s="302"/>
      <c r="J317" s="302"/>
      <c r="K317" s="302"/>
      <c r="L317" s="126">
        <v>702.01</v>
      </c>
      <c r="M317" s="126">
        <v>0</v>
      </c>
      <c r="N317" s="126">
        <v>0</v>
      </c>
      <c r="O317" s="126">
        <v>702.01</v>
      </c>
      <c r="P317" s="126">
        <f t="shared" si="12"/>
        <v>0</v>
      </c>
    </row>
    <row r="318" spans="1:16" ht="9.9" customHeight="1" x14ac:dyDescent="0.3">
      <c r="A318" s="207" t="s">
        <v>877</v>
      </c>
      <c r="B318" s="291" t="s">
        <v>336</v>
      </c>
      <c r="C318" s="292"/>
      <c r="D318" s="292"/>
      <c r="E318" s="292"/>
      <c r="F318" s="292"/>
      <c r="G318" s="301" t="s">
        <v>878</v>
      </c>
      <c r="H318" s="302"/>
      <c r="I318" s="302"/>
      <c r="J318" s="302"/>
      <c r="K318" s="302"/>
      <c r="L318" s="126">
        <v>5586.93</v>
      </c>
      <c r="M318" s="126">
        <v>0</v>
      </c>
      <c r="N318" s="126">
        <v>0</v>
      </c>
      <c r="O318" s="126">
        <v>5586.93</v>
      </c>
      <c r="P318" s="126">
        <f t="shared" si="12"/>
        <v>0</v>
      </c>
    </row>
    <row r="319" spans="1:16" ht="9.9" customHeight="1" x14ac:dyDescent="0.3">
      <c r="A319" s="207" t="s">
        <v>879</v>
      </c>
      <c r="B319" s="291" t="s">
        <v>336</v>
      </c>
      <c r="C319" s="292"/>
      <c r="D319" s="292"/>
      <c r="E319" s="292"/>
      <c r="F319" s="292"/>
      <c r="G319" s="301" t="s">
        <v>880</v>
      </c>
      <c r="H319" s="302"/>
      <c r="I319" s="302"/>
      <c r="J319" s="302"/>
      <c r="K319" s="302"/>
      <c r="L319" s="126">
        <v>3043.06</v>
      </c>
      <c r="M319" s="126">
        <v>0</v>
      </c>
      <c r="N319" s="126">
        <v>0</v>
      </c>
      <c r="O319" s="126">
        <v>3043.06</v>
      </c>
      <c r="P319" s="126">
        <f t="shared" si="12"/>
        <v>0</v>
      </c>
    </row>
    <row r="320" spans="1:16" ht="9.9" customHeight="1" x14ac:dyDescent="0.3">
      <c r="A320" s="207" t="s">
        <v>881</v>
      </c>
      <c r="B320" s="291" t="s">
        <v>336</v>
      </c>
      <c r="C320" s="292"/>
      <c r="D320" s="292"/>
      <c r="E320" s="292"/>
      <c r="F320" s="292"/>
      <c r="G320" s="301" t="s">
        <v>882</v>
      </c>
      <c r="H320" s="302"/>
      <c r="I320" s="302"/>
      <c r="J320" s="302"/>
      <c r="K320" s="302"/>
      <c r="L320" s="126">
        <v>13671.17</v>
      </c>
      <c r="M320" s="126">
        <v>0</v>
      </c>
      <c r="N320" s="126">
        <v>0</v>
      </c>
      <c r="O320" s="126">
        <v>13671.17</v>
      </c>
      <c r="P320" s="126">
        <f t="shared" si="12"/>
        <v>0</v>
      </c>
    </row>
    <row r="321" spans="1:16" ht="9.9" customHeight="1" x14ac:dyDescent="0.3">
      <c r="A321" s="207" t="s">
        <v>885</v>
      </c>
      <c r="B321" s="291" t="s">
        <v>336</v>
      </c>
      <c r="C321" s="292"/>
      <c r="D321" s="292"/>
      <c r="E321" s="292"/>
      <c r="F321" s="292"/>
      <c r="G321" s="301" t="s">
        <v>886</v>
      </c>
      <c r="H321" s="302"/>
      <c r="I321" s="302"/>
      <c r="J321" s="302"/>
      <c r="K321" s="302"/>
      <c r="L321" s="126">
        <v>6785</v>
      </c>
      <c r="M321" s="126">
        <v>0</v>
      </c>
      <c r="N321" s="126">
        <v>0</v>
      </c>
      <c r="O321" s="126">
        <v>6785</v>
      </c>
      <c r="P321" s="126">
        <f t="shared" si="12"/>
        <v>0</v>
      </c>
    </row>
    <row r="322" spans="1:16" ht="9.9" customHeight="1" x14ac:dyDescent="0.3">
      <c r="A322" s="207" t="s">
        <v>887</v>
      </c>
      <c r="B322" s="291" t="s">
        <v>336</v>
      </c>
      <c r="C322" s="292"/>
      <c r="D322" s="292"/>
      <c r="E322" s="292"/>
      <c r="F322" s="292"/>
      <c r="G322" s="301" t="s">
        <v>888</v>
      </c>
      <c r="H322" s="302"/>
      <c r="I322" s="302"/>
      <c r="J322" s="302"/>
      <c r="K322" s="302"/>
      <c r="L322" s="126">
        <v>220</v>
      </c>
      <c r="M322" s="126">
        <v>0</v>
      </c>
      <c r="N322" s="126">
        <v>0</v>
      </c>
      <c r="O322" s="126">
        <v>220</v>
      </c>
      <c r="P322" s="126">
        <f t="shared" si="12"/>
        <v>0</v>
      </c>
    </row>
    <row r="323" spans="1:16" ht="9.9" customHeight="1" x14ac:dyDescent="0.3">
      <c r="A323" s="30" t="s">
        <v>336</v>
      </c>
      <c r="B323" s="291" t="s">
        <v>336</v>
      </c>
      <c r="C323" s="292"/>
      <c r="D323" s="292"/>
      <c r="E323" s="292"/>
      <c r="F323" s="292"/>
      <c r="G323" s="31" t="s">
        <v>336</v>
      </c>
      <c r="H323" s="32"/>
      <c r="I323" s="32"/>
      <c r="J323" s="32"/>
      <c r="K323" s="32"/>
      <c r="L323" s="127"/>
      <c r="M323" s="127"/>
      <c r="N323" s="127"/>
      <c r="O323" s="127"/>
      <c r="P323" s="127"/>
    </row>
    <row r="324" spans="1:16" ht="9.9" customHeight="1" x14ac:dyDescent="0.3">
      <c r="A324" s="206" t="s">
        <v>889</v>
      </c>
      <c r="B324" s="291" t="s">
        <v>336</v>
      </c>
      <c r="C324" s="292"/>
      <c r="D324" s="292"/>
      <c r="E324" s="292"/>
      <c r="F324" s="299" t="s">
        <v>890</v>
      </c>
      <c r="G324" s="300"/>
      <c r="H324" s="300"/>
      <c r="I324" s="300"/>
      <c r="J324" s="300"/>
      <c r="K324" s="300"/>
      <c r="L324" s="125">
        <v>20751.53</v>
      </c>
      <c r="M324" s="125">
        <v>0</v>
      </c>
      <c r="N324" s="125">
        <v>0</v>
      </c>
      <c r="O324" s="125">
        <v>20751.53</v>
      </c>
      <c r="P324" s="125">
        <f t="shared" ref="P324:P325" si="13">M324-N324</f>
        <v>0</v>
      </c>
    </row>
    <row r="325" spans="1:16" ht="9.9" customHeight="1" x14ac:dyDescent="0.3">
      <c r="A325" s="207" t="s">
        <v>891</v>
      </c>
      <c r="B325" s="291" t="s">
        <v>336</v>
      </c>
      <c r="C325" s="292"/>
      <c r="D325" s="292"/>
      <c r="E325" s="292"/>
      <c r="F325" s="292"/>
      <c r="G325" s="301" t="s">
        <v>892</v>
      </c>
      <c r="H325" s="302"/>
      <c r="I325" s="302"/>
      <c r="J325" s="302"/>
      <c r="K325" s="302"/>
      <c r="L325" s="126">
        <v>20751.53</v>
      </c>
      <c r="M325" s="126">
        <v>0</v>
      </c>
      <c r="N325" s="126">
        <v>0</v>
      </c>
      <c r="O325" s="126">
        <v>20751.53</v>
      </c>
      <c r="P325" s="126">
        <f t="shared" si="13"/>
        <v>0</v>
      </c>
    </row>
    <row r="326" spans="1:16" ht="9.9" customHeight="1" x14ac:dyDescent="0.3">
      <c r="A326" s="30" t="s">
        <v>336</v>
      </c>
      <c r="B326" s="291" t="s">
        <v>336</v>
      </c>
      <c r="C326" s="292"/>
      <c r="D326" s="292"/>
      <c r="E326" s="292"/>
      <c r="F326" s="292"/>
      <c r="G326" s="31" t="s">
        <v>336</v>
      </c>
      <c r="H326" s="32"/>
      <c r="I326" s="32"/>
      <c r="J326" s="32"/>
      <c r="K326" s="32"/>
      <c r="L326" s="127"/>
      <c r="M326" s="127"/>
      <c r="N326" s="127"/>
      <c r="O326" s="127"/>
      <c r="P326" s="127"/>
    </row>
    <row r="327" spans="1:16" ht="9.9" customHeight="1" x14ac:dyDescent="0.3">
      <c r="A327" s="206" t="s">
        <v>893</v>
      </c>
      <c r="B327" s="291" t="s">
        <v>336</v>
      </c>
      <c r="C327" s="292"/>
      <c r="D327" s="292"/>
      <c r="E327" s="292"/>
      <c r="F327" s="299" t="s">
        <v>894</v>
      </c>
      <c r="G327" s="300"/>
      <c r="H327" s="300"/>
      <c r="I327" s="300"/>
      <c r="J327" s="300"/>
      <c r="K327" s="300"/>
      <c r="L327" s="125">
        <v>16690.86</v>
      </c>
      <c r="M327" s="125">
        <v>3268.38</v>
      </c>
      <c r="N327" s="125">
        <v>0</v>
      </c>
      <c r="O327" s="125">
        <v>19959.240000000002</v>
      </c>
      <c r="P327" s="125">
        <f t="shared" ref="P327:P328" si="14">M327-N327</f>
        <v>3268.38</v>
      </c>
    </row>
    <row r="328" spans="1:16" ht="9.9" customHeight="1" x14ac:dyDescent="0.3">
      <c r="A328" s="207" t="s">
        <v>895</v>
      </c>
      <c r="B328" s="291" t="s">
        <v>336</v>
      </c>
      <c r="C328" s="292"/>
      <c r="D328" s="292"/>
      <c r="E328" s="292"/>
      <c r="F328" s="292"/>
      <c r="G328" s="301" t="s">
        <v>896</v>
      </c>
      <c r="H328" s="302"/>
      <c r="I328" s="302"/>
      <c r="J328" s="302"/>
      <c r="K328" s="302"/>
      <c r="L328" s="126">
        <v>16690.86</v>
      </c>
      <c r="M328" s="126">
        <v>3268.38</v>
      </c>
      <c r="N328" s="126">
        <v>0</v>
      </c>
      <c r="O328" s="126">
        <v>19959.240000000002</v>
      </c>
      <c r="P328" s="126">
        <f t="shared" si="14"/>
        <v>3268.38</v>
      </c>
    </row>
    <row r="329" spans="1:16" ht="9.9" customHeight="1" x14ac:dyDescent="0.3">
      <c r="A329" s="30" t="s">
        <v>336</v>
      </c>
      <c r="B329" s="291" t="s">
        <v>336</v>
      </c>
      <c r="C329" s="292"/>
      <c r="D329" s="292"/>
      <c r="E329" s="292"/>
      <c r="F329" s="292"/>
      <c r="G329" s="31" t="s">
        <v>336</v>
      </c>
      <c r="H329" s="32"/>
      <c r="I329" s="32"/>
      <c r="J329" s="32"/>
      <c r="K329" s="32"/>
      <c r="L329" s="127"/>
      <c r="M329" s="127"/>
      <c r="N329" s="127"/>
      <c r="O329" s="127"/>
      <c r="P329" s="127"/>
    </row>
    <row r="330" spans="1:16" ht="9.9" customHeight="1" x14ac:dyDescent="0.3">
      <c r="A330" s="206" t="s">
        <v>903</v>
      </c>
      <c r="B330" s="202" t="s">
        <v>336</v>
      </c>
      <c r="C330" s="299" t="s">
        <v>904</v>
      </c>
      <c r="D330" s="300"/>
      <c r="E330" s="300"/>
      <c r="F330" s="300"/>
      <c r="G330" s="300"/>
      <c r="H330" s="300"/>
      <c r="I330" s="300"/>
      <c r="J330" s="300"/>
      <c r="K330" s="300"/>
      <c r="L330" s="125">
        <v>241.9</v>
      </c>
      <c r="M330" s="125">
        <v>0</v>
      </c>
      <c r="N330" s="125">
        <v>0</v>
      </c>
      <c r="O330" s="125">
        <v>241.9</v>
      </c>
      <c r="P330" s="125">
        <f t="shared" ref="P330:P334" si="15">M330-N330</f>
        <v>0</v>
      </c>
    </row>
    <row r="331" spans="1:16" ht="9.9" customHeight="1" x14ac:dyDescent="0.3">
      <c r="A331" s="206" t="s">
        <v>905</v>
      </c>
      <c r="B331" s="291" t="s">
        <v>336</v>
      </c>
      <c r="C331" s="292"/>
      <c r="D331" s="299" t="s">
        <v>904</v>
      </c>
      <c r="E331" s="300"/>
      <c r="F331" s="300"/>
      <c r="G331" s="300"/>
      <c r="H331" s="300"/>
      <c r="I331" s="300"/>
      <c r="J331" s="300"/>
      <c r="K331" s="300"/>
      <c r="L331" s="125">
        <v>241.9</v>
      </c>
      <c r="M331" s="125">
        <v>0</v>
      </c>
      <c r="N331" s="125">
        <v>0</v>
      </c>
      <c r="O331" s="125">
        <v>241.9</v>
      </c>
      <c r="P331" s="125">
        <f t="shared" si="15"/>
        <v>0</v>
      </c>
    </row>
    <row r="332" spans="1:16" ht="9.9" customHeight="1" x14ac:dyDescent="0.3">
      <c r="A332" s="206" t="s">
        <v>906</v>
      </c>
      <c r="B332" s="291" t="s">
        <v>336</v>
      </c>
      <c r="C332" s="292"/>
      <c r="D332" s="292"/>
      <c r="E332" s="299" t="s">
        <v>904</v>
      </c>
      <c r="F332" s="300"/>
      <c r="G332" s="300"/>
      <c r="H332" s="300"/>
      <c r="I332" s="300"/>
      <c r="J332" s="300"/>
      <c r="K332" s="300"/>
      <c r="L332" s="125">
        <v>241.9</v>
      </c>
      <c r="M332" s="125">
        <v>0</v>
      </c>
      <c r="N332" s="125">
        <v>0</v>
      </c>
      <c r="O332" s="125">
        <v>241.9</v>
      </c>
      <c r="P332" s="125">
        <f t="shared" si="15"/>
        <v>0</v>
      </c>
    </row>
    <row r="333" spans="1:16" ht="9.9" customHeight="1" x14ac:dyDescent="0.3">
      <c r="A333" s="206" t="s">
        <v>907</v>
      </c>
      <c r="B333" s="291" t="s">
        <v>336</v>
      </c>
      <c r="C333" s="292"/>
      <c r="D333" s="292"/>
      <c r="E333" s="292"/>
      <c r="F333" s="299" t="s">
        <v>859</v>
      </c>
      <c r="G333" s="300"/>
      <c r="H333" s="300"/>
      <c r="I333" s="300"/>
      <c r="J333" s="300"/>
      <c r="K333" s="300"/>
      <c r="L333" s="125">
        <v>241.9</v>
      </c>
      <c r="M333" s="125">
        <v>0</v>
      </c>
      <c r="N333" s="125">
        <v>0</v>
      </c>
      <c r="O333" s="125">
        <v>241.9</v>
      </c>
      <c r="P333" s="125">
        <f t="shared" si="15"/>
        <v>0</v>
      </c>
    </row>
    <row r="334" spans="1:16" ht="9.9" customHeight="1" x14ac:dyDescent="0.3">
      <c r="A334" s="207" t="s">
        <v>908</v>
      </c>
      <c r="B334" s="291" t="s">
        <v>336</v>
      </c>
      <c r="C334" s="292"/>
      <c r="D334" s="292"/>
      <c r="E334" s="292"/>
      <c r="F334" s="292"/>
      <c r="G334" s="301" t="s">
        <v>909</v>
      </c>
      <c r="H334" s="302"/>
      <c r="I334" s="302"/>
      <c r="J334" s="302"/>
      <c r="K334" s="302"/>
      <c r="L334" s="126">
        <v>241.9</v>
      </c>
      <c r="M334" s="126">
        <v>0</v>
      </c>
      <c r="N334" s="126">
        <v>0</v>
      </c>
      <c r="O334" s="126">
        <v>241.9</v>
      </c>
      <c r="P334" s="126">
        <f t="shared" si="15"/>
        <v>0</v>
      </c>
    </row>
    <row r="335" spans="1:16" ht="9.9" customHeight="1" x14ac:dyDescent="0.3">
      <c r="A335" s="30" t="s">
        <v>336</v>
      </c>
      <c r="B335" s="291" t="s">
        <v>336</v>
      </c>
      <c r="C335" s="292"/>
      <c r="D335" s="292"/>
      <c r="E335" s="292"/>
      <c r="F335" s="292"/>
      <c r="G335" s="31" t="s">
        <v>336</v>
      </c>
      <c r="H335" s="32"/>
      <c r="I335" s="32"/>
      <c r="J335" s="32"/>
      <c r="K335" s="32"/>
      <c r="L335" s="127"/>
      <c r="M335" s="127"/>
      <c r="N335" s="127"/>
      <c r="O335" s="127"/>
      <c r="P335" s="127"/>
    </row>
    <row r="336" spans="1:16" ht="9.9" customHeight="1" x14ac:dyDescent="0.3">
      <c r="A336" s="206" t="s">
        <v>910</v>
      </c>
      <c r="B336" s="202" t="s">
        <v>336</v>
      </c>
      <c r="C336" s="299" t="s">
        <v>911</v>
      </c>
      <c r="D336" s="300"/>
      <c r="E336" s="300"/>
      <c r="F336" s="300"/>
      <c r="G336" s="300"/>
      <c r="H336" s="300"/>
      <c r="I336" s="300"/>
      <c r="J336" s="300"/>
      <c r="K336" s="300"/>
      <c r="L336" s="125">
        <v>205223.58</v>
      </c>
      <c r="M336" s="125">
        <v>25549.43</v>
      </c>
      <c r="N336" s="125">
        <v>0</v>
      </c>
      <c r="O336" s="125">
        <v>230773.01</v>
      </c>
      <c r="P336" s="125">
        <f t="shared" ref="P336:P341" si="16">M336-N336</f>
        <v>25549.43</v>
      </c>
    </row>
    <row r="337" spans="1:16" ht="9.9" customHeight="1" x14ac:dyDescent="0.3">
      <c r="A337" s="206" t="s">
        <v>912</v>
      </c>
      <c r="B337" s="291" t="s">
        <v>336</v>
      </c>
      <c r="C337" s="292"/>
      <c r="D337" s="299" t="s">
        <v>911</v>
      </c>
      <c r="E337" s="300"/>
      <c r="F337" s="300"/>
      <c r="G337" s="300"/>
      <c r="H337" s="300"/>
      <c r="I337" s="300"/>
      <c r="J337" s="300"/>
      <c r="K337" s="300"/>
      <c r="L337" s="125">
        <v>205223.58</v>
      </c>
      <c r="M337" s="125">
        <v>25549.43</v>
      </c>
      <c r="N337" s="125">
        <v>0</v>
      </c>
      <c r="O337" s="125">
        <v>230773.01</v>
      </c>
      <c r="P337" s="125">
        <f t="shared" si="16"/>
        <v>25549.43</v>
      </c>
    </row>
    <row r="338" spans="1:16" ht="9.9" customHeight="1" x14ac:dyDescent="0.3">
      <c r="A338" s="206" t="s">
        <v>913</v>
      </c>
      <c r="B338" s="291" t="s">
        <v>336</v>
      </c>
      <c r="C338" s="292"/>
      <c r="D338" s="292"/>
      <c r="E338" s="299" t="s">
        <v>911</v>
      </c>
      <c r="F338" s="300"/>
      <c r="G338" s="300"/>
      <c r="H338" s="300"/>
      <c r="I338" s="300"/>
      <c r="J338" s="300"/>
      <c r="K338" s="300"/>
      <c r="L338" s="125">
        <v>205223.58</v>
      </c>
      <c r="M338" s="125">
        <v>25549.43</v>
      </c>
      <c r="N338" s="125">
        <v>0</v>
      </c>
      <c r="O338" s="125">
        <v>230773.01</v>
      </c>
      <c r="P338" s="125">
        <f t="shared" si="16"/>
        <v>25549.43</v>
      </c>
    </row>
    <row r="339" spans="1:16" ht="9.9" customHeight="1" x14ac:dyDescent="0.3">
      <c r="A339" s="206" t="s">
        <v>914</v>
      </c>
      <c r="B339" s="291" t="s">
        <v>336</v>
      </c>
      <c r="C339" s="292"/>
      <c r="D339" s="292"/>
      <c r="E339" s="292"/>
      <c r="F339" s="299" t="s">
        <v>898</v>
      </c>
      <c r="G339" s="300"/>
      <c r="H339" s="300"/>
      <c r="I339" s="300"/>
      <c r="J339" s="300"/>
      <c r="K339" s="300"/>
      <c r="L339" s="125">
        <v>25295.200000000001</v>
      </c>
      <c r="M339" s="125">
        <v>5000</v>
      </c>
      <c r="N339" s="125">
        <v>0</v>
      </c>
      <c r="O339" s="125">
        <v>30295.200000000001</v>
      </c>
      <c r="P339" s="125">
        <f t="shared" si="16"/>
        <v>5000</v>
      </c>
    </row>
    <row r="340" spans="1:16" ht="9.9" customHeight="1" x14ac:dyDescent="0.3">
      <c r="A340" s="207" t="s">
        <v>915</v>
      </c>
      <c r="B340" s="291" t="s">
        <v>336</v>
      </c>
      <c r="C340" s="292"/>
      <c r="D340" s="292"/>
      <c r="E340" s="292"/>
      <c r="F340" s="292"/>
      <c r="G340" s="301" t="s">
        <v>916</v>
      </c>
      <c r="H340" s="302"/>
      <c r="I340" s="302"/>
      <c r="J340" s="302"/>
      <c r="K340" s="302"/>
      <c r="L340" s="126">
        <v>295.2</v>
      </c>
      <c r="M340" s="126">
        <v>0</v>
      </c>
      <c r="N340" s="126">
        <v>0</v>
      </c>
      <c r="O340" s="126">
        <v>295.2</v>
      </c>
      <c r="P340" s="126">
        <f t="shared" si="16"/>
        <v>0</v>
      </c>
    </row>
    <row r="341" spans="1:16" ht="9.75" customHeight="1" x14ac:dyDescent="0.3">
      <c r="A341" s="207" t="s">
        <v>917</v>
      </c>
      <c r="B341" s="291" t="s">
        <v>336</v>
      </c>
      <c r="C341" s="292"/>
      <c r="D341" s="292"/>
      <c r="E341" s="292"/>
      <c r="F341" s="292"/>
      <c r="G341" s="301" t="s">
        <v>902</v>
      </c>
      <c r="H341" s="302"/>
      <c r="I341" s="302"/>
      <c r="J341" s="302"/>
      <c r="K341" s="302"/>
      <c r="L341" s="128">
        <v>25000</v>
      </c>
      <c r="M341" s="128">
        <v>5000</v>
      </c>
      <c r="N341" s="128">
        <v>0</v>
      </c>
      <c r="O341" s="128">
        <v>30000</v>
      </c>
      <c r="P341" s="128">
        <f t="shared" si="16"/>
        <v>5000</v>
      </c>
    </row>
    <row r="342" spans="1:16" ht="9.9" customHeight="1" x14ac:dyDescent="0.3">
      <c r="A342" s="30" t="s">
        <v>336</v>
      </c>
      <c r="B342" s="307" t="s">
        <v>336</v>
      </c>
      <c r="C342" s="308"/>
      <c r="D342" s="308"/>
      <c r="E342" s="308"/>
      <c r="F342" s="308"/>
      <c r="G342" s="278" t="s">
        <v>336</v>
      </c>
      <c r="H342" s="279"/>
      <c r="I342" s="279"/>
      <c r="J342" s="279"/>
      <c r="K342" s="279"/>
      <c r="L342" s="285"/>
      <c r="M342" s="285"/>
      <c r="N342" s="285"/>
      <c r="O342" s="285"/>
      <c r="P342" s="285"/>
    </row>
    <row r="343" spans="1:16" ht="9.9" customHeight="1" x14ac:dyDescent="0.3">
      <c r="A343" s="206" t="s">
        <v>918</v>
      </c>
      <c r="B343" s="291" t="s">
        <v>336</v>
      </c>
      <c r="C343" s="292"/>
      <c r="D343" s="292"/>
      <c r="E343" s="292"/>
      <c r="F343" s="299" t="s">
        <v>919</v>
      </c>
      <c r="G343" s="300"/>
      <c r="H343" s="300"/>
      <c r="I343" s="300"/>
      <c r="J343" s="300"/>
      <c r="K343" s="300"/>
      <c r="L343" s="125">
        <v>2046</v>
      </c>
      <c r="M343" s="125">
        <v>0</v>
      </c>
      <c r="N343" s="125">
        <v>0</v>
      </c>
      <c r="O343" s="125">
        <v>2046</v>
      </c>
      <c r="P343" s="125">
        <f t="shared" ref="P343:P344" si="17">M343-N343</f>
        <v>0</v>
      </c>
    </row>
    <row r="344" spans="1:16" ht="9.9" customHeight="1" x14ac:dyDescent="0.3">
      <c r="A344" s="207" t="s">
        <v>920</v>
      </c>
      <c r="B344" s="291" t="s">
        <v>336</v>
      </c>
      <c r="C344" s="292"/>
      <c r="D344" s="292"/>
      <c r="E344" s="292"/>
      <c r="F344" s="292"/>
      <c r="G344" s="301" t="s">
        <v>919</v>
      </c>
      <c r="H344" s="302"/>
      <c r="I344" s="302"/>
      <c r="J344" s="302"/>
      <c r="K344" s="302"/>
      <c r="L344" s="126">
        <v>2046</v>
      </c>
      <c r="M344" s="126">
        <v>0</v>
      </c>
      <c r="N344" s="126">
        <v>0</v>
      </c>
      <c r="O344" s="126">
        <v>2046</v>
      </c>
      <c r="P344" s="126">
        <f t="shared" si="17"/>
        <v>0</v>
      </c>
    </row>
    <row r="345" spans="1:16" ht="9.9" customHeight="1" x14ac:dyDescent="0.3">
      <c r="A345" s="30" t="s">
        <v>336</v>
      </c>
      <c r="B345" s="291" t="s">
        <v>336</v>
      </c>
      <c r="C345" s="292"/>
      <c r="D345" s="292"/>
      <c r="E345" s="292"/>
      <c r="F345" s="292"/>
      <c r="G345" s="31" t="s">
        <v>336</v>
      </c>
      <c r="H345" s="32"/>
      <c r="I345" s="32"/>
      <c r="J345" s="32"/>
      <c r="K345" s="32"/>
      <c r="L345" s="127"/>
      <c r="M345" s="127"/>
      <c r="N345" s="127"/>
      <c r="O345" s="127"/>
      <c r="P345" s="127"/>
    </row>
    <row r="346" spans="1:16" ht="9.9" customHeight="1" x14ac:dyDescent="0.3">
      <c r="A346" s="206" t="s">
        <v>921</v>
      </c>
      <c r="B346" s="291" t="s">
        <v>336</v>
      </c>
      <c r="C346" s="292"/>
      <c r="D346" s="292"/>
      <c r="E346" s="292"/>
      <c r="F346" s="299" t="s">
        <v>922</v>
      </c>
      <c r="G346" s="300"/>
      <c r="H346" s="300"/>
      <c r="I346" s="300"/>
      <c r="J346" s="300"/>
      <c r="K346" s="300"/>
      <c r="L346" s="125">
        <v>169205.75</v>
      </c>
      <c r="M346" s="125">
        <v>20121.43</v>
      </c>
      <c r="N346" s="125">
        <v>0</v>
      </c>
      <c r="O346" s="125">
        <v>189327.18</v>
      </c>
      <c r="P346" s="125">
        <f t="shared" ref="P346:P350" si="18">M346-N346</f>
        <v>20121.43</v>
      </c>
    </row>
    <row r="347" spans="1:16" ht="9.9" customHeight="1" x14ac:dyDescent="0.3">
      <c r="A347" s="207" t="s">
        <v>923</v>
      </c>
      <c r="B347" s="291" t="s">
        <v>336</v>
      </c>
      <c r="C347" s="292"/>
      <c r="D347" s="292"/>
      <c r="E347" s="292"/>
      <c r="F347" s="292"/>
      <c r="G347" s="301" t="s">
        <v>924</v>
      </c>
      <c r="H347" s="302"/>
      <c r="I347" s="302"/>
      <c r="J347" s="302"/>
      <c r="K347" s="302"/>
      <c r="L347" s="126">
        <v>152209.17000000001</v>
      </c>
      <c r="M347" s="126">
        <v>19178.580000000002</v>
      </c>
      <c r="N347" s="126">
        <v>0</v>
      </c>
      <c r="O347" s="126">
        <v>171387.75</v>
      </c>
      <c r="P347" s="126">
        <f t="shared" si="18"/>
        <v>19178.580000000002</v>
      </c>
    </row>
    <row r="348" spans="1:16" ht="9.9" customHeight="1" x14ac:dyDescent="0.3">
      <c r="A348" s="207" t="s">
        <v>925</v>
      </c>
      <c r="B348" s="291" t="s">
        <v>336</v>
      </c>
      <c r="C348" s="292"/>
      <c r="D348" s="292"/>
      <c r="E348" s="292"/>
      <c r="F348" s="292"/>
      <c r="G348" s="301" t="s">
        <v>869</v>
      </c>
      <c r="H348" s="302"/>
      <c r="I348" s="302"/>
      <c r="J348" s="302"/>
      <c r="K348" s="302"/>
      <c r="L348" s="126">
        <v>16004.78</v>
      </c>
      <c r="M348" s="126">
        <v>942.85</v>
      </c>
      <c r="N348" s="126">
        <v>0</v>
      </c>
      <c r="O348" s="126">
        <v>16947.63</v>
      </c>
      <c r="P348" s="126">
        <f t="shared" si="18"/>
        <v>942.85</v>
      </c>
    </row>
    <row r="349" spans="1:16" ht="9.9" customHeight="1" x14ac:dyDescent="0.3">
      <c r="A349" s="207" t="s">
        <v>926</v>
      </c>
      <c r="B349" s="291" t="s">
        <v>336</v>
      </c>
      <c r="C349" s="292"/>
      <c r="D349" s="292"/>
      <c r="E349" s="292"/>
      <c r="F349" s="292"/>
      <c r="G349" s="301" t="s">
        <v>909</v>
      </c>
      <c r="H349" s="302"/>
      <c r="I349" s="302"/>
      <c r="J349" s="302"/>
      <c r="K349" s="302"/>
      <c r="L349" s="126">
        <v>942</v>
      </c>
      <c r="M349" s="126">
        <v>0</v>
      </c>
      <c r="N349" s="126">
        <v>0</v>
      </c>
      <c r="O349" s="126">
        <v>942</v>
      </c>
      <c r="P349" s="126">
        <f t="shared" si="18"/>
        <v>0</v>
      </c>
    </row>
    <row r="350" spans="1:16" ht="9.9" customHeight="1" x14ac:dyDescent="0.3">
      <c r="A350" s="207" t="s">
        <v>927</v>
      </c>
      <c r="B350" s="291" t="s">
        <v>336</v>
      </c>
      <c r="C350" s="292"/>
      <c r="D350" s="292"/>
      <c r="E350" s="292"/>
      <c r="F350" s="292"/>
      <c r="G350" s="301" t="s">
        <v>861</v>
      </c>
      <c r="H350" s="302"/>
      <c r="I350" s="302"/>
      <c r="J350" s="302"/>
      <c r="K350" s="302"/>
      <c r="L350" s="126">
        <v>49.8</v>
      </c>
      <c r="M350" s="126">
        <v>0</v>
      </c>
      <c r="N350" s="126">
        <v>0</v>
      </c>
      <c r="O350" s="126">
        <v>49.8</v>
      </c>
      <c r="P350" s="126">
        <f t="shared" si="18"/>
        <v>0</v>
      </c>
    </row>
    <row r="351" spans="1:16" ht="9.9" customHeight="1" x14ac:dyDescent="0.3">
      <c r="A351" s="30" t="s">
        <v>336</v>
      </c>
      <c r="B351" s="291" t="s">
        <v>336</v>
      </c>
      <c r="C351" s="292"/>
      <c r="D351" s="292"/>
      <c r="E351" s="292"/>
      <c r="F351" s="292"/>
      <c r="G351" s="31" t="s">
        <v>336</v>
      </c>
      <c r="H351" s="32"/>
      <c r="I351" s="32"/>
      <c r="J351" s="32"/>
      <c r="K351" s="32"/>
      <c r="L351" s="127"/>
      <c r="M351" s="127"/>
      <c r="N351" s="127"/>
      <c r="O351" s="127"/>
      <c r="P351" s="127"/>
    </row>
    <row r="352" spans="1:16" ht="9.9" customHeight="1" x14ac:dyDescent="0.3">
      <c r="A352" s="206" t="s">
        <v>928</v>
      </c>
      <c r="B352" s="291" t="s">
        <v>336</v>
      </c>
      <c r="C352" s="292"/>
      <c r="D352" s="292"/>
      <c r="E352" s="292"/>
      <c r="F352" s="299" t="s">
        <v>929</v>
      </c>
      <c r="G352" s="300"/>
      <c r="H352" s="300"/>
      <c r="I352" s="300"/>
      <c r="J352" s="300"/>
      <c r="K352" s="300"/>
      <c r="L352" s="125">
        <v>8676.6299999999992</v>
      </c>
      <c r="M352" s="125">
        <v>428</v>
      </c>
      <c r="N352" s="125">
        <v>0</v>
      </c>
      <c r="O352" s="125">
        <v>9104.6299999999992</v>
      </c>
      <c r="P352" s="125">
        <f t="shared" ref="P352:P353" si="19">M352-N352</f>
        <v>428</v>
      </c>
    </row>
    <row r="353" spans="1:16" ht="9.9" customHeight="1" x14ac:dyDescent="0.3">
      <c r="A353" s="207" t="s">
        <v>930</v>
      </c>
      <c r="B353" s="291" t="s">
        <v>336</v>
      </c>
      <c r="C353" s="292"/>
      <c r="D353" s="292"/>
      <c r="E353" s="292"/>
      <c r="F353" s="292"/>
      <c r="G353" s="301" t="s">
        <v>929</v>
      </c>
      <c r="H353" s="302"/>
      <c r="I353" s="302"/>
      <c r="J353" s="302"/>
      <c r="K353" s="302"/>
      <c r="L353" s="126">
        <v>8676.6299999999992</v>
      </c>
      <c r="M353" s="126">
        <v>428</v>
      </c>
      <c r="N353" s="126">
        <v>0</v>
      </c>
      <c r="O353" s="126">
        <v>9104.6299999999992</v>
      </c>
      <c r="P353" s="126">
        <f t="shared" si="19"/>
        <v>428</v>
      </c>
    </row>
    <row r="354" spans="1:16" ht="9.9" customHeight="1" x14ac:dyDescent="0.3">
      <c r="A354" s="30" t="s">
        <v>336</v>
      </c>
      <c r="B354" s="291" t="s">
        <v>336</v>
      </c>
      <c r="C354" s="292"/>
      <c r="D354" s="292"/>
      <c r="E354" s="292"/>
      <c r="F354" s="292"/>
      <c r="G354" s="31" t="s">
        <v>336</v>
      </c>
      <c r="H354" s="32"/>
      <c r="I354" s="32"/>
      <c r="J354" s="32"/>
      <c r="K354" s="32"/>
      <c r="L354" s="127"/>
      <c r="M354" s="127"/>
      <c r="N354" s="127"/>
      <c r="O354" s="127"/>
      <c r="P354" s="127"/>
    </row>
    <row r="355" spans="1:16" ht="9.9" customHeight="1" x14ac:dyDescent="0.3">
      <c r="A355" s="206" t="s">
        <v>931</v>
      </c>
      <c r="B355" s="202" t="s">
        <v>336</v>
      </c>
      <c r="C355" s="299" t="s">
        <v>932</v>
      </c>
      <c r="D355" s="300"/>
      <c r="E355" s="300"/>
      <c r="F355" s="300"/>
      <c r="G355" s="300"/>
      <c r="H355" s="300"/>
      <c r="I355" s="300"/>
      <c r="J355" s="300"/>
      <c r="K355" s="300"/>
      <c r="L355" s="125">
        <v>34807.42</v>
      </c>
      <c r="M355" s="125">
        <v>899</v>
      </c>
      <c r="N355" s="125">
        <v>0</v>
      </c>
      <c r="O355" s="125">
        <v>35706.42</v>
      </c>
      <c r="P355" s="125">
        <f t="shared" ref="P355:P359" si="20">M355-N355</f>
        <v>899</v>
      </c>
    </row>
    <row r="356" spans="1:16" ht="9.9" customHeight="1" x14ac:dyDescent="0.3">
      <c r="A356" s="206" t="s">
        <v>933</v>
      </c>
      <c r="B356" s="291" t="s">
        <v>336</v>
      </c>
      <c r="C356" s="292"/>
      <c r="D356" s="299" t="s">
        <v>932</v>
      </c>
      <c r="E356" s="300"/>
      <c r="F356" s="300"/>
      <c r="G356" s="300"/>
      <c r="H356" s="300"/>
      <c r="I356" s="300"/>
      <c r="J356" s="300"/>
      <c r="K356" s="300"/>
      <c r="L356" s="125">
        <v>34807.42</v>
      </c>
      <c r="M356" s="125">
        <v>899</v>
      </c>
      <c r="N356" s="125">
        <v>0</v>
      </c>
      <c r="O356" s="125">
        <v>35706.42</v>
      </c>
      <c r="P356" s="125">
        <f t="shared" si="20"/>
        <v>899</v>
      </c>
    </row>
    <row r="357" spans="1:16" ht="9.9" customHeight="1" x14ac:dyDescent="0.3">
      <c r="A357" s="206" t="s">
        <v>934</v>
      </c>
      <c r="B357" s="291" t="s">
        <v>336</v>
      </c>
      <c r="C357" s="292"/>
      <c r="D357" s="292"/>
      <c r="E357" s="299" t="s">
        <v>932</v>
      </c>
      <c r="F357" s="300"/>
      <c r="G357" s="300"/>
      <c r="H357" s="300"/>
      <c r="I357" s="300"/>
      <c r="J357" s="300"/>
      <c r="K357" s="300"/>
      <c r="L357" s="125">
        <v>34807.42</v>
      </c>
      <c r="M357" s="125">
        <v>899</v>
      </c>
      <c r="N357" s="125">
        <v>0</v>
      </c>
      <c r="O357" s="125">
        <v>35706.42</v>
      </c>
      <c r="P357" s="125">
        <f t="shared" si="20"/>
        <v>899</v>
      </c>
    </row>
    <row r="358" spans="1:16" ht="9.9" customHeight="1" x14ac:dyDescent="0.3">
      <c r="A358" s="206" t="s">
        <v>935</v>
      </c>
      <c r="B358" s="291" t="s">
        <v>336</v>
      </c>
      <c r="C358" s="292"/>
      <c r="D358" s="292"/>
      <c r="E358" s="292"/>
      <c r="F358" s="299" t="s">
        <v>936</v>
      </c>
      <c r="G358" s="300"/>
      <c r="H358" s="300"/>
      <c r="I358" s="300"/>
      <c r="J358" s="300"/>
      <c r="K358" s="300"/>
      <c r="L358" s="125">
        <v>5224.42</v>
      </c>
      <c r="M358" s="125">
        <v>899</v>
      </c>
      <c r="N358" s="125">
        <v>0</v>
      </c>
      <c r="O358" s="125">
        <v>6123.42</v>
      </c>
      <c r="P358" s="125">
        <f t="shared" si="20"/>
        <v>899</v>
      </c>
    </row>
    <row r="359" spans="1:16" ht="9.9" customHeight="1" x14ac:dyDescent="0.3">
      <c r="A359" s="207" t="s">
        <v>937</v>
      </c>
      <c r="B359" s="291" t="s">
        <v>336</v>
      </c>
      <c r="C359" s="292"/>
      <c r="D359" s="292"/>
      <c r="E359" s="292"/>
      <c r="F359" s="292"/>
      <c r="G359" s="301" t="s">
        <v>938</v>
      </c>
      <c r="H359" s="302"/>
      <c r="I359" s="302"/>
      <c r="J359" s="302"/>
      <c r="K359" s="302"/>
      <c r="L359" s="126">
        <v>5224.42</v>
      </c>
      <c r="M359" s="126">
        <v>899</v>
      </c>
      <c r="N359" s="126">
        <v>0</v>
      </c>
      <c r="O359" s="126">
        <v>6123.42</v>
      </c>
      <c r="P359" s="126">
        <f t="shared" si="20"/>
        <v>899</v>
      </c>
    </row>
    <row r="360" spans="1:16" ht="9.9" customHeight="1" x14ac:dyDescent="0.3">
      <c r="A360" s="30" t="s">
        <v>336</v>
      </c>
      <c r="B360" s="291" t="s">
        <v>336</v>
      </c>
      <c r="C360" s="292"/>
      <c r="D360" s="292"/>
      <c r="E360" s="292"/>
      <c r="F360" s="292"/>
      <c r="G360" s="31" t="s">
        <v>336</v>
      </c>
      <c r="H360" s="32"/>
      <c r="I360" s="32"/>
      <c r="J360" s="32"/>
      <c r="K360" s="32"/>
      <c r="L360" s="127"/>
      <c r="M360" s="127"/>
      <c r="N360" s="127"/>
      <c r="O360" s="127"/>
      <c r="P360" s="127"/>
    </row>
    <row r="361" spans="1:16" ht="9.9" customHeight="1" x14ac:dyDescent="0.3">
      <c r="A361" s="206" t="s">
        <v>939</v>
      </c>
      <c r="B361" s="291" t="s">
        <v>336</v>
      </c>
      <c r="C361" s="292"/>
      <c r="D361" s="292"/>
      <c r="E361" s="292"/>
      <c r="F361" s="299" t="s">
        <v>940</v>
      </c>
      <c r="G361" s="300"/>
      <c r="H361" s="300"/>
      <c r="I361" s="300"/>
      <c r="J361" s="300"/>
      <c r="K361" s="300"/>
      <c r="L361" s="125">
        <v>18321</v>
      </c>
      <c r="M361" s="125">
        <v>0</v>
      </c>
      <c r="N361" s="125">
        <v>0</v>
      </c>
      <c r="O361" s="125">
        <v>18321</v>
      </c>
      <c r="P361" s="125">
        <f t="shared" ref="P361:P363" si="21">M361-N361</f>
        <v>0</v>
      </c>
    </row>
    <row r="362" spans="1:16" ht="9.9" customHeight="1" x14ac:dyDescent="0.3">
      <c r="A362" s="207" t="s">
        <v>941</v>
      </c>
      <c r="B362" s="291" t="s">
        <v>336</v>
      </c>
      <c r="C362" s="292"/>
      <c r="D362" s="292"/>
      <c r="E362" s="292"/>
      <c r="F362" s="292"/>
      <c r="G362" s="301" t="s">
        <v>942</v>
      </c>
      <c r="H362" s="302"/>
      <c r="I362" s="302"/>
      <c r="J362" s="302"/>
      <c r="K362" s="302"/>
      <c r="L362" s="126">
        <v>2832</v>
      </c>
      <c r="M362" s="126">
        <v>0</v>
      </c>
      <c r="N362" s="126">
        <v>0</v>
      </c>
      <c r="O362" s="126">
        <v>2832</v>
      </c>
      <c r="P362" s="126">
        <f t="shared" si="21"/>
        <v>0</v>
      </c>
    </row>
    <row r="363" spans="1:16" ht="9.9" customHeight="1" x14ac:dyDescent="0.3">
      <c r="A363" s="207" t="s">
        <v>945</v>
      </c>
      <c r="B363" s="291" t="s">
        <v>336</v>
      </c>
      <c r="C363" s="292"/>
      <c r="D363" s="292"/>
      <c r="E363" s="292"/>
      <c r="F363" s="292"/>
      <c r="G363" s="301" t="s">
        <v>946</v>
      </c>
      <c r="H363" s="302"/>
      <c r="I363" s="302"/>
      <c r="J363" s="302"/>
      <c r="K363" s="302"/>
      <c r="L363" s="126">
        <v>15489</v>
      </c>
      <c r="M363" s="126">
        <v>0</v>
      </c>
      <c r="N363" s="126">
        <v>0</v>
      </c>
      <c r="O363" s="126">
        <v>15489</v>
      </c>
      <c r="P363" s="126">
        <f t="shared" si="21"/>
        <v>0</v>
      </c>
    </row>
    <row r="364" spans="1:16" ht="9.9" customHeight="1" x14ac:dyDescent="0.3">
      <c r="A364" s="30" t="s">
        <v>336</v>
      </c>
      <c r="B364" s="291" t="s">
        <v>336</v>
      </c>
      <c r="C364" s="292"/>
      <c r="D364" s="292"/>
      <c r="E364" s="292"/>
      <c r="F364" s="292"/>
      <c r="G364" s="31" t="s">
        <v>336</v>
      </c>
      <c r="H364" s="32"/>
      <c r="I364" s="32"/>
      <c r="J364" s="32"/>
      <c r="K364" s="32"/>
      <c r="L364" s="127"/>
      <c r="M364" s="127"/>
      <c r="N364" s="127"/>
      <c r="O364" s="127"/>
      <c r="P364" s="127"/>
    </row>
    <row r="365" spans="1:16" ht="9.9" customHeight="1" x14ac:dyDescent="0.3">
      <c r="A365" s="206" t="s">
        <v>953</v>
      </c>
      <c r="B365" s="291" t="s">
        <v>336</v>
      </c>
      <c r="C365" s="292"/>
      <c r="D365" s="292"/>
      <c r="E365" s="292"/>
      <c r="F365" s="299" t="s">
        <v>954</v>
      </c>
      <c r="G365" s="300"/>
      <c r="H365" s="300"/>
      <c r="I365" s="300"/>
      <c r="J365" s="300"/>
      <c r="K365" s="300"/>
      <c r="L365" s="125">
        <v>11262</v>
      </c>
      <c r="M365" s="125">
        <v>0</v>
      </c>
      <c r="N365" s="125">
        <v>0</v>
      </c>
      <c r="O365" s="125">
        <v>11262</v>
      </c>
      <c r="P365" s="125">
        <f t="shared" ref="P365:P366" si="22">M365-N365</f>
        <v>0</v>
      </c>
    </row>
    <row r="366" spans="1:16" ht="9.9" customHeight="1" x14ac:dyDescent="0.3">
      <c r="A366" s="207" t="s">
        <v>955</v>
      </c>
      <c r="B366" s="291" t="s">
        <v>336</v>
      </c>
      <c r="C366" s="292"/>
      <c r="D366" s="292"/>
      <c r="E366" s="292"/>
      <c r="F366" s="292"/>
      <c r="G366" s="301" t="s">
        <v>956</v>
      </c>
      <c r="H366" s="302"/>
      <c r="I366" s="302"/>
      <c r="J366" s="302"/>
      <c r="K366" s="302"/>
      <c r="L366" s="126">
        <v>11262</v>
      </c>
      <c r="M366" s="126">
        <v>0</v>
      </c>
      <c r="N366" s="126">
        <v>0</v>
      </c>
      <c r="O366" s="126">
        <v>11262</v>
      </c>
      <c r="P366" s="126">
        <f t="shared" si="22"/>
        <v>0</v>
      </c>
    </row>
    <row r="367" spans="1:16" ht="9.9" customHeight="1" x14ac:dyDescent="0.3">
      <c r="A367" s="30" t="s">
        <v>336</v>
      </c>
      <c r="B367" s="291" t="s">
        <v>336</v>
      </c>
      <c r="C367" s="292"/>
      <c r="D367" s="292"/>
      <c r="E367" s="292"/>
      <c r="F367" s="292"/>
      <c r="G367" s="31" t="s">
        <v>336</v>
      </c>
      <c r="H367" s="32"/>
      <c r="I367" s="32"/>
      <c r="J367" s="32"/>
      <c r="K367" s="32"/>
      <c r="L367" s="127"/>
      <c r="M367" s="127"/>
      <c r="N367" s="127"/>
      <c r="O367" s="127"/>
      <c r="P367" s="127"/>
    </row>
    <row r="368" spans="1:16" ht="9.9" customHeight="1" x14ac:dyDescent="0.3">
      <c r="A368" s="206" t="s">
        <v>957</v>
      </c>
      <c r="B368" s="202" t="s">
        <v>336</v>
      </c>
      <c r="C368" s="299" t="s">
        <v>958</v>
      </c>
      <c r="D368" s="300"/>
      <c r="E368" s="300"/>
      <c r="F368" s="300"/>
      <c r="G368" s="300"/>
      <c r="H368" s="300"/>
      <c r="I368" s="300"/>
      <c r="J368" s="300"/>
      <c r="K368" s="300"/>
      <c r="L368" s="125">
        <v>59292.67</v>
      </c>
      <c r="M368" s="125">
        <v>0</v>
      </c>
      <c r="N368" s="125">
        <v>0</v>
      </c>
      <c r="O368" s="125">
        <v>59292.67</v>
      </c>
      <c r="P368" s="125">
        <f t="shared" ref="P368:P372" si="23">M368-N368</f>
        <v>0</v>
      </c>
    </row>
    <row r="369" spans="1:16" ht="9.9" customHeight="1" x14ac:dyDescent="0.3">
      <c r="A369" s="206" t="s">
        <v>959</v>
      </c>
      <c r="B369" s="291" t="s">
        <v>336</v>
      </c>
      <c r="C369" s="292"/>
      <c r="D369" s="299" t="s">
        <v>958</v>
      </c>
      <c r="E369" s="300"/>
      <c r="F369" s="300"/>
      <c r="G369" s="300"/>
      <c r="H369" s="300"/>
      <c r="I369" s="300"/>
      <c r="J369" s="300"/>
      <c r="K369" s="300"/>
      <c r="L369" s="125">
        <v>59292.67</v>
      </c>
      <c r="M369" s="125">
        <v>0</v>
      </c>
      <c r="N369" s="125">
        <v>0</v>
      </c>
      <c r="O369" s="125">
        <v>59292.67</v>
      </c>
      <c r="P369" s="125">
        <f t="shared" si="23"/>
        <v>0</v>
      </c>
    </row>
    <row r="370" spans="1:16" ht="9.9" customHeight="1" x14ac:dyDescent="0.3">
      <c r="A370" s="206" t="s">
        <v>960</v>
      </c>
      <c r="B370" s="291" t="s">
        <v>336</v>
      </c>
      <c r="C370" s="292"/>
      <c r="D370" s="292"/>
      <c r="E370" s="299" t="s">
        <v>958</v>
      </c>
      <c r="F370" s="300"/>
      <c r="G370" s="300"/>
      <c r="H370" s="300"/>
      <c r="I370" s="300"/>
      <c r="J370" s="300"/>
      <c r="K370" s="300"/>
      <c r="L370" s="125">
        <v>59292.67</v>
      </c>
      <c r="M370" s="125">
        <v>0</v>
      </c>
      <c r="N370" s="125">
        <v>0</v>
      </c>
      <c r="O370" s="125">
        <v>59292.67</v>
      </c>
      <c r="P370" s="125">
        <f t="shared" si="23"/>
        <v>0</v>
      </c>
    </row>
    <row r="371" spans="1:16" ht="9.9" customHeight="1" x14ac:dyDescent="0.3">
      <c r="A371" s="206" t="s">
        <v>961</v>
      </c>
      <c r="B371" s="291" t="s">
        <v>336</v>
      </c>
      <c r="C371" s="292"/>
      <c r="D371" s="292"/>
      <c r="E371" s="292"/>
      <c r="F371" s="299" t="s">
        <v>962</v>
      </c>
      <c r="G371" s="300"/>
      <c r="H371" s="300"/>
      <c r="I371" s="300"/>
      <c r="J371" s="300"/>
      <c r="K371" s="300"/>
      <c r="L371" s="125">
        <v>59292.67</v>
      </c>
      <c r="M371" s="125">
        <v>0</v>
      </c>
      <c r="N371" s="125">
        <v>0</v>
      </c>
      <c r="O371" s="125">
        <v>59292.67</v>
      </c>
      <c r="P371" s="125">
        <f t="shared" si="23"/>
        <v>0</v>
      </c>
    </row>
    <row r="372" spans="1:16" ht="9.9" customHeight="1" x14ac:dyDescent="0.3">
      <c r="A372" s="207" t="s">
        <v>963</v>
      </c>
      <c r="B372" s="291" t="s">
        <v>336</v>
      </c>
      <c r="C372" s="292"/>
      <c r="D372" s="292"/>
      <c r="E372" s="292"/>
      <c r="F372" s="292"/>
      <c r="G372" s="301" t="s">
        <v>962</v>
      </c>
      <c r="H372" s="302"/>
      <c r="I372" s="302"/>
      <c r="J372" s="302"/>
      <c r="K372" s="302"/>
      <c r="L372" s="126">
        <v>59292.67</v>
      </c>
      <c r="M372" s="126">
        <v>0</v>
      </c>
      <c r="N372" s="126">
        <v>0</v>
      </c>
      <c r="O372" s="126">
        <v>59292.67</v>
      </c>
      <c r="P372" s="126">
        <f t="shared" si="23"/>
        <v>0</v>
      </c>
    </row>
    <row r="373" spans="1:16" ht="9.9" customHeight="1" x14ac:dyDescent="0.3">
      <c r="A373" s="30" t="s">
        <v>336</v>
      </c>
      <c r="B373" s="291" t="s">
        <v>336</v>
      </c>
      <c r="C373" s="292"/>
      <c r="D373" s="292"/>
      <c r="E373" s="292"/>
      <c r="F373" s="292"/>
      <c r="G373" s="31" t="s">
        <v>336</v>
      </c>
      <c r="H373" s="32"/>
      <c r="I373" s="32"/>
      <c r="J373" s="32"/>
      <c r="K373" s="32"/>
      <c r="L373" s="127"/>
      <c r="M373" s="127"/>
      <c r="N373" s="127"/>
      <c r="O373" s="127"/>
      <c r="P373" s="127"/>
    </row>
    <row r="374" spans="1:16" ht="9.9" customHeight="1" x14ac:dyDescent="0.3">
      <c r="A374" s="206" t="s">
        <v>964</v>
      </c>
      <c r="B374" s="202" t="s">
        <v>336</v>
      </c>
      <c r="C374" s="299" t="s">
        <v>965</v>
      </c>
      <c r="D374" s="300"/>
      <c r="E374" s="300"/>
      <c r="F374" s="300"/>
      <c r="G374" s="300"/>
      <c r="H374" s="300"/>
      <c r="I374" s="300"/>
      <c r="J374" s="300"/>
      <c r="K374" s="300"/>
      <c r="L374" s="125">
        <v>645163.31999999995</v>
      </c>
      <c r="M374" s="125">
        <v>155650.79999999999</v>
      </c>
      <c r="N374" s="125">
        <v>0</v>
      </c>
      <c r="O374" s="125">
        <v>800814.12</v>
      </c>
      <c r="P374" s="125">
        <f t="shared" ref="P374:P379" si="24">M374-N374</f>
        <v>155650.79999999999</v>
      </c>
    </row>
    <row r="375" spans="1:16" ht="9.9" customHeight="1" x14ac:dyDescent="0.3">
      <c r="A375" s="206" t="s">
        <v>966</v>
      </c>
      <c r="B375" s="291" t="s">
        <v>336</v>
      </c>
      <c r="C375" s="292"/>
      <c r="D375" s="299" t="s">
        <v>965</v>
      </c>
      <c r="E375" s="300"/>
      <c r="F375" s="300"/>
      <c r="G375" s="300"/>
      <c r="H375" s="300"/>
      <c r="I375" s="300"/>
      <c r="J375" s="300"/>
      <c r="K375" s="300"/>
      <c r="L375" s="125">
        <v>645163.31999999995</v>
      </c>
      <c r="M375" s="125">
        <v>155650.79999999999</v>
      </c>
      <c r="N375" s="125">
        <v>0</v>
      </c>
      <c r="O375" s="125">
        <v>800814.12</v>
      </c>
      <c r="P375" s="125">
        <f t="shared" si="24"/>
        <v>155650.79999999999</v>
      </c>
    </row>
    <row r="376" spans="1:16" ht="9.9" customHeight="1" x14ac:dyDescent="0.3">
      <c r="A376" s="206" t="s">
        <v>967</v>
      </c>
      <c r="B376" s="291" t="s">
        <v>336</v>
      </c>
      <c r="C376" s="292"/>
      <c r="D376" s="292"/>
      <c r="E376" s="299" t="s">
        <v>965</v>
      </c>
      <c r="F376" s="300"/>
      <c r="G376" s="300"/>
      <c r="H376" s="300"/>
      <c r="I376" s="300"/>
      <c r="J376" s="300"/>
      <c r="K376" s="300"/>
      <c r="L376" s="125">
        <v>645163.31999999995</v>
      </c>
      <c r="M376" s="125">
        <v>155650.79999999999</v>
      </c>
      <c r="N376" s="125">
        <v>0</v>
      </c>
      <c r="O376" s="125">
        <v>800814.12</v>
      </c>
      <c r="P376" s="125">
        <f t="shared" si="24"/>
        <v>155650.79999999999</v>
      </c>
    </row>
    <row r="377" spans="1:16" ht="9.9" customHeight="1" x14ac:dyDescent="0.3">
      <c r="A377" s="206" t="s">
        <v>968</v>
      </c>
      <c r="B377" s="291" t="s">
        <v>336</v>
      </c>
      <c r="C377" s="292"/>
      <c r="D377" s="292"/>
      <c r="E377" s="292"/>
      <c r="F377" s="299" t="s">
        <v>965</v>
      </c>
      <c r="G377" s="300"/>
      <c r="H377" s="300"/>
      <c r="I377" s="300"/>
      <c r="J377" s="300"/>
      <c r="K377" s="300"/>
      <c r="L377" s="125">
        <v>645163.31999999995</v>
      </c>
      <c r="M377" s="125">
        <v>155650.79999999999</v>
      </c>
      <c r="N377" s="125">
        <v>0</v>
      </c>
      <c r="O377" s="125">
        <v>800814.12</v>
      </c>
      <c r="P377" s="125">
        <f t="shared" si="24"/>
        <v>155650.79999999999</v>
      </c>
    </row>
    <row r="378" spans="1:16" ht="9.9" customHeight="1" x14ac:dyDescent="0.3">
      <c r="A378" s="207" t="s">
        <v>969</v>
      </c>
      <c r="B378" s="291" t="s">
        <v>336</v>
      </c>
      <c r="C378" s="292"/>
      <c r="D378" s="292"/>
      <c r="E378" s="292"/>
      <c r="F378" s="292"/>
      <c r="G378" s="301" t="s">
        <v>970</v>
      </c>
      <c r="H378" s="302"/>
      <c r="I378" s="302"/>
      <c r="J378" s="302"/>
      <c r="K378" s="302"/>
      <c r="L378" s="126">
        <v>640947.06000000006</v>
      </c>
      <c r="M378" s="126">
        <v>155035.07999999999</v>
      </c>
      <c r="N378" s="126">
        <v>0</v>
      </c>
      <c r="O378" s="126">
        <v>795982.14</v>
      </c>
      <c r="P378" s="126">
        <f t="shared" si="24"/>
        <v>155035.07999999999</v>
      </c>
    </row>
    <row r="379" spans="1:16" ht="9.9" customHeight="1" x14ac:dyDescent="0.3">
      <c r="A379" s="207" t="s">
        <v>971</v>
      </c>
      <c r="B379" s="291" t="s">
        <v>336</v>
      </c>
      <c r="C379" s="292"/>
      <c r="D379" s="292"/>
      <c r="E379" s="292"/>
      <c r="F379" s="292"/>
      <c r="G379" s="301" t="s">
        <v>972</v>
      </c>
      <c r="H379" s="302"/>
      <c r="I379" s="302"/>
      <c r="J379" s="302"/>
      <c r="K379" s="302"/>
      <c r="L379" s="126">
        <v>4216.26</v>
      </c>
      <c r="M379" s="126">
        <v>615.72</v>
      </c>
      <c r="N379" s="126">
        <v>0</v>
      </c>
      <c r="O379" s="126">
        <v>4831.9799999999996</v>
      </c>
      <c r="P379" s="126">
        <f t="shared" si="24"/>
        <v>615.72</v>
      </c>
    </row>
    <row r="380" spans="1:16" ht="9.9" customHeight="1" x14ac:dyDescent="0.3">
      <c r="A380" s="30" t="s">
        <v>336</v>
      </c>
      <c r="B380" s="291" t="s">
        <v>336</v>
      </c>
      <c r="C380" s="292"/>
      <c r="D380" s="292"/>
      <c r="E380" s="292"/>
      <c r="F380" s="292"/>
      <c r="G380" s="31" t="s">
        <v>336</v>
      </c>
      <c r="H380" s="32"/>
      <c r="I380" s="32"/>
      <c r="J380" s="32"/>
      <c r="K380" s="32"/>
      <c r="L380" s="127"/>
      <c r="M380" s="127"/>
      <c r="N380" s="127"/>
      <c r="O380" s="127"/>
      <c r="P380" s="127"/>
    </row>
    <row r="381" spans="1:16" ht="9.9" customHeight="1" x14ac:dyDescent="0.3">
      <c r="A381" s="206" t="s">
        <v>973</v>
      </c>
      <c r="B381" s="202" t="s">
        <v>336</v>
      </c>
      <c r="C381" s="299" t="s">
        <v>974</v>
      </c>
      <c r="D381" s="300"/>
      <c r="E381" s="300"/>
      <c r="F381" s="300"/>
      <c r="G381" s="300"/>
      <c r="H381" s="300"/>
      <c r="I381" s="300"/>
      <c r="J381" s="300"/>
      <c r="K381" s="300"/>
      <c r="L381" s="125">
        <v>49920.58</v>
      </c>
      <c r="M381" s="125">
        <v>26772.97</v>
      </c>
      <c r="N381" s="125">
        <v>1061.8499999999999</v>
      </c>
      <c r="O381" s="125">
        <v>75631.7</v>
      </c>
      <c r="P381" s="125">
        <f t="shared" ref="P381:P385" si="25">M381-N381</f>
        <v>25711.120000000003</v>
      </c>
    </row>
    <row r="382" spans="1:16" ht="9.9" customHeight="1" x14ac:dyDescent="0.3">
      <c r="A382" s="206" t="s">
        <v>975</v>
      </c>
      <c r="B382" s="291" t="s">
        <v>336</v>
      </c>
      <c r="C382" s="292"/>
      <c r="D382" s="299" t="s">
        <v>974</v>
      </c>
      <c r="E382" s="300"/>
      <c r="F382" s="300"/>
      <c r="G382" s="300"/>
      <c r="H382" s="300"/>
      <c r="I382" s="300"/>
      <c r="J382" s="300"/>
      <c r="K382" s="300"/>
      <c r="L382" s="125">
        <v>49920.58</v>
      </c>
      <c r="M382" s="125">
        <v>26772.97</v>
      </c>
      <c r="N382" s="125">
        <v>1061.8499999999999</v>
      </c>
      <c r="O382" s="125">
        <v>75631.7</v>
      </c>
      <c r="P382" s="125">
        <f t="shared" si="25"/>
        <v>25711.120000000003</v>
      </c>
    </row>
    <row r="383" spans="1:16" ht="9.9" customHeight="1" x14ac:dyDescent="0.3">
      <c r="A383" s="206" t="s">
        <v>976</v>
      </c>
      <c r="B383" s="291" t="s">
        <v>336</v>
      </c>
      <c r="C383" s="292"/>
      <c r="D383" s="292"/>
      <c r="E383" s="299" t="s">
        <v>974</v>
      </c>
      <c r="F383" s="300"/>
      <c r="G383" s="300"/>
      <c r="H383" s="300"/>
      <c r="I383" s="300"/>
      <c r="J383" s="300"/>
      <c r="K383" s="300"/>
      <c r="L383" s="125">
        <v>49920.58</v>
      </c>
      <c r="M383" s="125">
        <v>26772.97</v>
      </c>
      <c r="N383" s="125">
        <v>1061.8499999999999</v>
      </c>
      <c r="O383" s="125">
        <v>75631.7</v>
      </c>
      <c r="P383" s="125">
        <f t="shared" si="25"/>
        <v>25711.120000000003</v>
      </c>
    </row>
    <row r="384" spans="1:16" ht="9.9" customHeight="1" x14ac:dyDescent="0.3">
      <c r="A384" s="206" t="s">
        <v>977</v>
      </c>
      <c r="B384" s="291" t="s">
        <v>336</v>
      </c>
      <c r="C384" s="292"/>
      <c r="D384" s="292"/>
      <c r="E384" s="292"/>
      <c r="F384" s="299" t="s">
        <v>974</v>
      </c>
      <c r="G384" s="300"/>
      <c r="H384" s="300"/>
      <c r="I384" s="300"/>
      <c r="J384" s="300"/>
      <c r="K384" s="300"/>
      <c r="L384" s="125">
        <v>49920.58</v>
      </c>
      <c r="M384" s="125">
        <v>26772.97</v>
      </c>
      <c r="N384" s="125">
        <v>1061.8499999999999</v>
      </c>
      <c r="O384" s="125">
        <v>75631.7</v>
      </c>
      <c r="P384" s="125">
        <f t="shared" si="25"/>
        <v>25711.120000000003</v>
      </c>
    </row>
    <row r="385" spans="1:16" ht="9.9" customHeight="1" x14ac:dyDescent="0.3">
      <c r="A385" s="207" t="s">
        <v>978</v>
      </c>
      <c r="B385" s="291" t="s">
        <v>336</v>
      </c>
      <c r="C385" s="292"/>
      <c r="D385" s="292"/>
      <c r="E385" s="292"/>
      <c r="F385" s="292"/>
      <c r="G385" s="301" t="s">
        <v>658</v>
      </c>
      <c r="H385" s="302"/>
      <c r="I385" s="302"/>
      <c r="J385" s="302"/>
      <c r="K385" s="302"/>
      <c r="L385" s="126">
        <v>49920.58</v>
      </c>
      <c r="M385" s="126">
        <v>26772.97</v>
      </c>
      <c r="N385" s="126">
        <v>1061.8499999999999</v>
      </c>
      <c r="O385" s="126">
        <v>75631.7</v>
      </c>
      <c r="P385" s="126">
        <f t="shared" si="25"/>
        <v>25711.120000000003</v>
      </c>
    </row>
    <row r="386" spans="1:16" ht="9.9" customHeight="1" x14ac:dyDescent="0.3">
      <c r="A386" s="30" t="s">
        <v>336</v>
      </c>
      <c r="B386" s="291" t="s">
        <v>336</v>
      </c>
      <c r="C386" s="292"/>
      <c r="D386" s="292"/>
      <c r="E386" s="292"/>
      <c r="F386" s="292"/>
      <c r="G386" s="31" t="s">
        <v>336</v>
      </c>
      <c r="H386" s="32"/>
      <c r="I386" s="32"/>
      <c r="J386" s="32"/>
      <c r="K386" s="32"/>
      <c r="L386" s="127"/>
      <c r="M386" s="127"/>
      <c r="N386" s="127"/>
      <c r="O386" s="127"/>
      <c r="P386" s="127"/>
    </row>
    <row r="387" spans="1:16" ht="9.9" customHeight="1" x14ac:dyDescent="0.3">
      <c r="A387" s="206" t="s">
        <v>979</v>
      </c>
      <c r="B387" s="202" t="s">
        <v>336</v>
      </c>
      <c r="C387" s="299" t="s">
        <v>980</v>
      </c>
      <c r="D387" s="300"/>
      <c r="E387" s="300"/>
      <c r="F387" s="300"/>
      <c r="G387" s="300"/>
      <c r="H387" s="300"/>
      <c r="I387" s="300"/>
      <c r="J387" s="300"/>
      <c r="K387" s="300"/>
      <c r="L387" s="125">
        <v>524220.85</v>
      </c>
      <c r="M387" s="125">
        <v>24486.41</v>
      </c>
      <c r="N387" s="125">
        <v>0</v>
      </c>
      <c r="O387" s="125">
        <v>548707.26</v>
      </c>
      <c r="P387" s="125">
        <f t="shared" ref="P387:P393" si="26">M387-N387</f>
        <v>24486.41</v>
      </c>
    </row>
    <row r="388" spans="1:16" ht="9.9" customHeight="1" x14ac:dyDescent="0.3">
      <c r="A388" s="206" t="s">
        <v>981</v>
      </c>
      <c r="B388" s="291" t="s">
        <v>336</v>
      </c>
      <c r="C388" s="292"/>
      <c r="D388" s="299" t="s">
        <v>980</v>
      </c>
      <c r="E388" s="300"/>
      <c r="F388" s="300"/>
      <c r="G388" s="300"/>
      <c r="H388" s="300"/>
      <c r="I388" s="300"/>
      <c r="J388" s="300"/>
      <c r="K388" s="300"/>
      <c r="L388" s="125">
        <v>524220.85</v>
      </c>
      <c r="M388" s="125">
        <v>24486.41</v>
      </c>
      <c r="N388" s="125">
        <v>0</v>
      </c>
      <c r="O388" s="125">
        <v>548707.26</v>
      </c>
      <c r="P388" s="125">
        <f t="shared" si="26"/>
        <v>24486.41</v>
      </c>
    </row>
    <row r="389" spans="1:16" ht="9.9" customHeight="1" x14ac:dyDescent="0.3">
      <c r="A389" s="206" t="s">
        <v>982</v>
      </c>
      <c r="B389" s="291" t="s">
        <v>336</v>
      </c>
      <c r="C389" s="292"/>
      <c r="D389" s="292"/>
      <c r="E389" s="299" t="s">
        <v>980</v>
      </c>
      <c r="F389" s="300"/>
      <c r="G389" s="300"/>
      <c r="H389" s="300"/>
      <c r="I389" s="300"/>
      <c r="J389" s="300"/>
      <c r="K389" s="300"/>
      <c r="L389" s="125">
        <v>524220.85</v>
      </c>
      <c r="M389" s="125">
        <v>24486.41</v>
      </c>
      <c r="N389" s="125">
        <v>0</v>
      </c>
      <c r="O389" s="125">
        <v>548707.26</v>
      </c>
      <c r="P389" s="125">
        <f t="shared" si="26"/>
        <v>24486.41</v>
      </c>
    </row>
    <row r="390" spans="1:16" ht="9.9" customHeight="1" x14ac:dyDescent="0.3">
      <c r="A390" s="206" t="s">
        <v>983</v>
      </c>
      <c r="B390" s="291" t="s">
        <v>336</v>
      </c>
      <c r="C390" s="292"/>
      <c r="D390" s="292"/>
      <c r="E390" s="292"/>
      <c r="F390" s="299" t="s">
        <v>980</v>
      </c>
      <c r="G390" s="300"/>
      <c r="H390" s="300"/>
      <c r="I390" s="300"/>
      <c r="J390" s="300"/>
      <c r="K390" s="300"/>
      <c r="L390" s="125">
        <v>524220.85</v>
      </c>
      <c r="M390" s="125">
        <v>24486.41</v>
      </c>
      <c r="N390" s="125">
        <v>0</v>
      </c>
      <c r="O390" s="125">
        <v>548707.26</v>
      </c>
      <c r="P390" s="125">
        <f t="shared" si="26"/>
        <v>24486.41</v>
      </c>
    </row>
    <row r="391" spans="1:16" ht="9.9" customHeight="1" x14ac:dyDescent="0.3">
      <c r="A391" s="207" t="s">
        <v>984</v>
      </c>
      <c r="B391" s="291" t="s">
        <v>336</v>
      </c>
      <c r="C391" s="292"/>
      <c r="D391" s="292"/>
      <c r="E391" s="292"/>
      <c r="F391" s="292"/>
      <c r="G391" s="301" t="s">
        <v>985</v>
      </c>
      <c r="H391" s="302"/>
      <c r="I391" s="302"/>
      <c r="J391" s="302"/>
      <c r="K391" s="302"/>
      <c r="L391" s="126">
        <v>119832.57</v>
      </c>
      <c r="M391" s="126">
        <v>24486.41</v>
      </c>
      <c r="N391" s="126">
        <v>0</v>
      </c>
      <c r="O391" s="126">
        <v>144318.98000000001</v>
      </c>
      <c r="P391" s="126">
        <f t="shared" si="26"/>
        <v>24486.41</v>
      </c>
    </row>
    <row r="392" spans="1:16" ht="9.9" customHeight="1" x14ac:dyDescent="0.3">
      <c r="A392" s="207" t="s">
        <v>986</v>
      </c>
      <c r="B392" s="291" t="s">
        <v>336</v>
      </c>
      <c r="C392" s="292"/>
      <c r="D392" s="292"/>
      <c r="E392" s="292"/>
      <c r="F392" s="292"/>
      <c r="G392" s="301" t="s">
        <v>987</v>
      </c>
      <c r="H392" s="302"/>
      <c r="I392" s="302"/>
      <c r="J392" s="302"/>
      <c r="K392" s="302"/>
      <c r="L392" s="126">
        <v>397484.65</v>
      </c>
      <c r="M392" s="126">
        <v>0</v>
      </c>
      <c r="N392" s="126">
        <v>0</v>
      </c>
      <c r="O392" s="126">
        <v>397484.65</v>
      </c>
      <c r="P392" s="126">
        <f t="shared" si="26"/>
        <v>0</v>
      </c>
    </row>
    <row r="393" spans="1:16" ht="9.9" customHeight="1" x14ac:dyDescent="0.3">
      <c r="A393" s="207" t="s">
        <v>988</v>
      </c>
      <c r="B393" s="291" t="s">
        <v>336</v>
      </c>
      <c r="C393" s="292"/>
      <c r="D393" s="292"/>
      <c r="E393" s="292"/>
      <c r="F393" s="292"/>
      <c r="G393" s="301" t="s">
        <v>989</v>
      </c>
      <c r="H393" s="302"/>
      <c r="I393" s="302"/>
      <c r="J393" s="302"/>
      <c r="K393" s="302"/>
      <c r="L393" s="126">
        <v>6903.63</v>
      </c>
      <c r="M393" s="126">
        <v>0</v>
      </c>
      <c r="N393" s="126">
        <v>0</v>
      </c>
      <c r="O393" s="126">
        <v>6903.63</v>
      </c>
      <c r="P393" s="126">
        <f t="shared" si="26"/>
        <v>0</v>
      </c>
    </row>
    <row r="394" spans="1:16" ht="9.9" customHeight="1" x14ac:dyDescent="0.3">
      <c r="A394" s="206" t="s">
        <v>336</v>
      </c>
      <c r="B394" s="291" t="s">
        <v>336</v>
      </c>
      <c r="C394" s="292"/>
      <c r="D394" s="292"/>
      <c r="E394" s="33" t="s">
        <v>336</v>
      </c>
      <c r="F394" s="34"/>
      <c r="G394" s="34"/>
      <c r="H394" s="34"/>
      <c r="I394" s="34"/>
      <c r="J394" s="34"/>
      <c r="K394" s="34"/>
      <c r="L394" s="129"/>
      <c r="M394" s="129"/>
      <c r="N394" s="129"/>
      <c r="O394" s="129"/>
      <c r="P394" s="129"/>
    </row>
    <row r="395" spans="1:16" ht="9.9" customHeight="1" x14ac:dyDescent="0.3">
      <c r="A395" s="206" t="s">
        <v>990</v>
      </c>
      <c r="B395" s="299" t="s">
        <v>991</v>
      </c>
      <c r="C395" s="300"/>
      <c r="D395" s="300"/>
      <c r="E395" s="300"/>
      <c r="F395" s="300"/>
      <c r="G395" s="300"/>
      <c r="H395" s="300"/>
      <c r="I395" s="300"/>
      <c r="J395" s="300"/>
      <c r="K395" s="300"/>
      <c r="L395" s="125">
        <v>5544273.1900000004</v>
      </c>
      <c r="M395" s="125">
        <v>0</v>
      </c>
      <c r="N395" s="125">
        <v>735458.99</v>
      </c>
      <c r="O395" s="125">
        <v>6279732.1799999997</v>
      </c>
      <c r="P395" s="125">
        <f>N395-M395</f>
        <v>735458.99</v>
      </c>
    </row>
    <row r="396" spans="1:16" ht="9.9" customHeight="1" x14ac:dyDescent="0.3">
      <c r="A396" s="206" t="s">
        <v>992</v>
      </c>
      <c r="B396" s="202" t="s">
        <v>336</v>
      </c>
      <c r="C396" s="299" t="s">
        <v>991</v>
      </c>
      <c r="D396" s="300"/>
      <c r="E396" s="300"/>
      <c r="F396" s="300"/>
      <c r="G396" s="300"/>
      <c r="H396" s="300"/>
      <c r="I396" s="300"/>
      <c r="J396" s="300"/>
      <c r="K396" s="300"/>
      <c r="L396" s="125">
        <v>5544273.1900000004</v>
      </c>
      <c r="M396" s="125">
        <v>0</v>
      </c>
      <c r="N396" s="125">
        <v>735458.99</v>
      </c>
      <c r="O396" s="125">
        <v>6279732.1799999997</v>
      </c>
      <c r="P396" s="125">
        <f t="shared" ref="P396:P401" si="27">N396-M396</f>
        <v>735458.99</v>
      </c>
    </row>
    <row r="397" spans="1:16" ht="9.9" customHeight="1" x14ac:dyDescent="0.3">
      <c r="A397" s="206" t="s">
        <v>993</v>
      </c>
      <c r="B397" s="291" t="s">
        <v>336</v>
      </c>
      <c r="C397" s="292"/>
      <c r="D397" s="299" t="s">
        <v>991</v>
      </c>
      <c r="E397" s="300"/>
      <c r="F397" s="300"/>
      <c r="G397" s="300"/>
      <c r="H397" s="300"/>
      <c r="I397" s="300"/>
      <c r="J397" s="300"/>
      <c r="K397" s="300"/>
      <c r="L397" s="125">
        <v>5544273.1900000004</v>
      </c>
      <c r="M397" s="125">
        <v>0</v>
      </c>
      <c r="N397" s="125">
        <v>735458.99</v>
      </c>
      <c r="O397" s="125">
        <v>6279732.1799999997</v>
      </c>
      <c r="P397" s="125">
        <f t="shared" si="27"/>
        <v>735458.99</v>
      </c>
    </row>
    <row r="398" spans="1:16" ht="9.9" customHeight="1" x14ac:dyDescent="0.3">
      <c r="A398" s="206" t="s">
        <v>994</v>
      </c>
      <c r="B398" s="291" t="s">
        <v>336</v>
      </c>
      <c r="C398" s="292"/>
      <c r="D398" s="292"/>
      <c r="E398" s="299" t="s">
        <v>995</v>
      </c>
      <c r="F398" s="300"/>
      <c r="G398" s="300"/>
      <c r="H398" s="300"/>
      <c r="I398" s="300"/>
      <c r="J398" s="300"/>
      <c r="K398" s="300"/>
      <c r="L398" s="125">
        <v>4129811.6</v>
      </c>
      <c r="M398" s="125">
        <v>0</v>
      </c>
      <c r="N398" s="125">
        <v>661726.85</v>
      </c>
      <c r="O398" s="125">
        <v>4791538.45</v>
      </c>
      <c r="P398" s="125">
        <f t="shared" si="27"/>
        <v>661726.85</v>
      </c>
    </row>
    <row r="399" spans="1:16" ht="9.9" customHeight="1" x14ac:dyDescent="0.3">
      <c r="A399" s="206" t="s">
        <v>996</v>
      </c>
      <c r="B399" s="291" t="s">
        <v>336</v>
      </c>
      <c r="C399" s="292"/>
      <c r="D399" s="292"/>
      <c r="E399" s="292"/>
      <c r="F399" s="299" t="s">
        <v>995</v>
      </c>
      <c r="G399" s="300"/>
      <c r="H399" s="300"/>
      <c r="I399" s="300"/>
      <c r="J399" s="300"/>
      <c r="K399" s="300"/>
      <c r="L399" s="125">
        <v>4129811.6</v>
      </c>
      <c r="M399" s="125">
        <v>0</v>
      </c>
      <c r="N399" s="125">
        <v>661726.85</v>
      </c>
      <c r="O399" s="125">
        <v>4791538.45</v>
      </c>
      <c r="P399" s="125">
        <f t="shared" si="27"/>
        <v>661726.85</v>
      </c>
    </row>
    <row r="400" spans="1:16" ht="9.9" customHeight="1" x14ac:dyDescent="0.3">
      <c r="A400" s="207" t="s">
        <v>997</v>
      </c>
      <c r="B400" s="291" t="s">
        <v>336</v>
      </c>
      <c r="C400" s="292"/>
      <c r="D400" s="292"/>
      <c r="E400" s="292"/>
      <c r="F400" s="292"/>
      <c r="G400" s="301" t="s">
        <v>631</v>
      </c>
      <c r="H400" s="302"/>
      <c r="I400" s="302"/>
      <c r="J400" s="302"/>
      <c r="K400" s="302"/>
      <c r="L400" s="126">
        <v>4129959.93</v>
      </c>
      <c r="M400" s="126">
        <v>0</v>
      </c>
      <c r="N400" s="126">
        <v>661726.85</v>
      </c>
      <c r="O400" s="126">
        <v>4791686.78</v>
      </c>
      <c r="P400" s="126">
        <f t="shared" si="27"/>
        <v>661726.85</v>
      </c>
    </row>
    <row r="401" spans="1:16" ht="9.9" customHeight="1" x14ac:dyDescent="0.3">
      <c r="A401" s="207" t="s">
        <v>998</v>
      </c>
      <c r="B401" s="291" t="s">
        <v>336</v>
      </c>
      <c r="C401" s="292"/>
      <c r="D401" s="292"/>
      <c r="E401" s="292"/>
      <c r="F401" s="292"/>
      <c r="G401" s="301" t="s">
        <v>999</v>
      </c>
      <c r="H401" s="302"/>
      <c r="I401" s="302"/>
      <c r="J401" s="302"/>
      <c r="K401" s="302"/>
      <c r="L401" s="126">
        <v>-148.33000000000001</v>
      </c>
      <c r="M401" s="126">
        <v>0</v>
      </c>
      <c r="N401" s="126">
        <v>0</v>
      </c>
      <c r="O401" s="126">
        <v>-148.33000000000001</v>
      </c>
      <c r="P401" s="126">
        <f t="shared" si="27"/>
        <v>0</v>
      </c>
    </row>
    <row r="402" spans="1:16" ht="9.9" customHeight="1" x14ac:dyDescent="0.3">
      <c r="A402" s="30" t="s">
        <v>336</v>
      </c>
      <c r="B402" s="291" t="s">
        <v>336</v>
      </c>
      <c r="C402" s="292"/>
      <c r="D402" s="292"/>
      <c r="E402" s="292"/>
      <c r="F402" s="292"/>
      <c r="G402" s="31" t="s">
        <v>336</v>
      </c>
      <c r="H402" s="32"/>
      <c r="I402" s="32"/>
      <c r="J402" s="32"/>
      <c r="K402" s="32"/>
      <c r="L402" s="127"/>
      <c r="M402" s="127"/>
      <c r="N402" s="127"/>
      <c r="O402" s="127"/>
      <c r="P402" s="127"/>
    </row>
    <row r="403" spans="1:16" ht="9.9" customHeight="1" x14ac:dyDescent="0.3">
      <c r="A403" s="206" t="s">
        <v>1000</v>
      </c>
      <c r="B403" s="291" t="s">
        <v>336</v>
      </c>
      <c r="C403" s="292"/>
      <c r="D403" s="292"/>
      <c r="E403" s="299" t="s">
        <v>1001</v>
      </c>
      <c r="F403" s="300"/>
      <c r="G403" s="300"/>
      <c r="H403" s="300"/>
      <c r="I403" s="300"/>
      <c r="J403" s="300"/>
      <c r="K403" s="300"/>
      <c r="L403" s="125">
        <v>1183964.6100000001</v>
      </c>
      <c r="M403" s="125">
        <v>0</v>
      </c>
      <c r="N403" s="125">
        <v>24296.83</v>
      </c>
      <c r="O403" s="125">
        <v>1208261.44</v>
      </c>
      <c r="P403" s="125">
        <f t="shared" ref="P403:P407" si="28">N403-M403</f>
        <v>24296.83</v>
      </c>
    </row>
    <row r="404" spans="1:16" ht="9.9" customHeight="1" x14ac:dyDescent="0.3">
      <c r="A404" s="206" t="s">
        <v>1002</v>
      </c>
      <c r="B404" s="291" t="s">
        <v>336</v>
      </c>
      <c r="C404" s="292"/>
      <c r="D404" s="292"/>
      <c r="E404" s="292"/>
      <c r="F404" s="299" t="s">
        <v>1003</v>
      </c>
      <c r="G404" s="300"/>
      <c r="H404" s="300"/>
      <c r="I404" s="300"/>
      <c r="J404" s="300"/>
      <c r="K404" s="300"/>
      <c r="L404" s="125">
        <v>110495.38</v>
      </c>
      <c r="M404" s="125">
        <v>0</v>
      </c>
      <c r="N404" s="125">
        <v>0</v>
      </c>
      <c r="O404" s="125">
        <v>110495.38</v>
      </c>
      <c r="P404" s="125">
        <f t="shared" si="28"/>
        <v>0</v>
      </c>
    </row>
    <row r="405" spans="1:16" ht="9.9" customHeight="1" x14ac:dyDescent="0.3">
      <c r="A405" s="207" t="s">
        <v>1004</v>
      </c>
      <c r="B405" s="291" t="s">
        <v>336</v>
      </c>
      <c r="C405" s="292"/>
      <c r="D405" s="292"/>
      <c r="E405" s="292"/>
      <c r="F405" s="292"/>
      <c r="G405" s="301" t="s">
        <v>1005</v>
      </c>
      <c r="H405" s="302"/>
      <c r="I405" s="302"/>
      <c r="J405" s="302"/>
      <c r="K405" s="302"/>
      <c r="L405" s="126">
        <v>64380</v>
      </c>
      <c r="M405" s="126">
        <v>0</v>
      </c>
      <c r="N405" s="126">
        <v>0</v>
      </c>
      <c r="O405" s="126">
        <v>64380</v>
      </c>
      <c r="P405" s="126">
        <f t="shared" si="28"/>
        <v>0</v>
      </c>
    </row>
    <row r="406" spans="1:16" ht="9.9" customHeight="1" x14ac:dyDescent="0.3">
      <c r="A406" s="207" t="s">
        <v>1006</v>
      </c>
      <c r="B406" s="291" t="s">
        <v>336</v>
      </c>
      <c r="C406" s="292"/>
      <c r="D406" s="292"/>
      <c r="E406" s="292"/>
      <c r="F406" s="292"/>
      <c r="G406" s="301" t="s">
        <v>1007</v>
      </c>
      <c r="H406" s="302"/>
      <c r="I406" s="302"/>
      <c r="J406" s="302"/>
      <c r="K406" s="302"/>
      <c r="L406" s="126">
        <v>34115.379999999997</v>
      </c>
      <c r="M406" s="126">
        <v>0</v>
      </c>
      <c r="N406" s="126">
        <v>0</v>
      </c>
      <c r="O406" s="126">
        <v>34115.379999999997</v>
      </c>
      <c r="P406" s="126">
        <f t="shared" si="28"/>
        <v>0</v>
      </c>
    </row>
    <row r="407" spans="1:16" ht="9.9" customHeight="1" x14ac:dyDescent="0.3">
      <c r="A407" s="207" t="s">
        <v>1008</v>
      </c>
      <c r="B407" s="291" t="s">
        <v>336</v>
      </c>
      <c r="C407" s="292"/>
      <c r="D407" s="292"/>
      <c r="E407" s="292"/>
      <c r="F407" s="292"/>
      <c r="G407" s="301" t="s">
        <v>1009</v>
      </c>
      <c r="H407" s="302"/>
      <c r="I407" s="302"/>
      <c r="J407" s="302"/>
      <c r="K407" s="302"/>
      <c r="L407" s="126">
        <v>12000</v>
      </c>
      <c r="M407" s="126">
        <v>0</v>
      </c>
      <c r="N407" s="126">
        <v>0</v>
      </c>
      <c r="O407" s="126">
        <v>12000</v>
      </c>
      <c r="P407" s="126">
        <f t="shared" si="28"/>
        <v>0</v>
      </c>
    </row>
    <row r="408" spans="1:16" ht="9.9" customHeight="1" x14ac:dyDescent="0.3">
      <c r="A408" s="30" t="s">
        <v>336</v>
      </c>
      <c r="B408" s="291" t="s">
        <v>336</v>
      </c>
      <c r="C408" s="292"/>
      <c r="D408" s="292"/>
      <c r="E408" s="292"/>
      <c r="F408" s="292"/>
      <c r="G408" s="31" t="s">
        <v>336</v>
      </c>
      <c r="H408" s="32"/>
      <c r="I408" s="32"/>
      <c r="J408" s="32"/>
      <c r="K408" s="32"/>
      <c r="L408" s="127"/>
      <c r="M408" s="127"/>
      <c r="N408" s="127"/>
      <c r="O408" s="127"/>
      <c r="P408" s="127"/>
    </row>
    <row r="409" spans="1:16" ht="9.9" customHeight="1" x14ac:dyDescent="0.3">
      <c r="A409" s="206" t="s">
        <v>1010</v>
      </c>
      <c r="B409" s="291" t="s">
        <v>336</v>
      </c>
      <c r="C409" s="292"/>
      <c r="D409" s="292"/>
      <c r="E409" s="292"/>
      <c r="F409" s="299" t="s">
        <v>1011</v>
      </c>
      <c r="G409" s="300"/>
      <c r="H409" s="300"/>
      <c r="I409" s="300"/>
      <c r="J409" s="300"/>
      <c r="K409" s="300"/>
      <c r="L409" s="125">
        <v>548560</v>
      </c>
      <c r="M409" s="125">
        <v>0</v>
      </c>
      <c r="N409" s="125">
        <v>0</v>
      </c>
      <c r="O409" s="125">
        <v>548560</v>
      </c>
      <c r="P409" s="125">
        <f t="shared" ref="P409:P410" si="29">N409-M409</f>
        <v>0</v>
      </c>
    </row>
    <row r="410" spans="1:16" ht="9.9" customHeight="1" x14ac:dyDescent="0.3">
      <c r="A410" s="207" t="s">
        <v>1012</v>
      </c>
      <c r="B410" s="291" t="s">
        <v>336</v>
      </c>
      <c r="C410" s="292"/>
      <c r="D410" s="292"/>
      <c r="E410" s="292"/>
      <c r="F410" s="292"/>
      <c r="G410" s="301" t="s">
        <v>1013</v>
      </c>
      <c r="H410" s="302"/>
      <c r="I410" s="302"/>
      <c r="J410" s="302"/>
      <c r="K410" s="302"/>
      <c r="L410" s="128">
        <v>548560</v>
      </c>
      <c r="M410" s="128">
        <v>0</v>
      </c>
      <c r="N410" s="128">
        <v>0</v>
      </c>
      <c r="O410" s="128">
        <v>548560</v>
      </c>
      <c r="P410" s="128">
        <f t="shared" si="29"/>
        <v>0</v>
      </c>
    </row>
    <row r="411" spans="1:16" ht="9.9" customHeight="1" x14ac:dyDescent="0.3">
      <c r="A411" s="30" t="s">
        <v>336</v>
      </c>
      <c r="B411" s="307" t="s">
        <v>336</v>
      </c>
      <c r="C411" s="308"/>
      <c r="D411" s="308"/>
      <c r="E411" s="308"/>
      <c r="F411" s="308"/>
      <c r="G411" s="278" t="s">
        <v>336</v>
      </c>
      <c r="H411" s="279"/>
      <c r="I411" s="279"/>
      <c r="J411" s="279"/>
      <c r="K411" s="279"/>
      <c r="L411" s="285"/>
      <c r="M411" s="285"/>
      <c r="N411" s="285"/>
      <c r="O411" s="285"/>
      <c r="P411" s="285"/>
    </row>
    <row r="412" spans="1:16" ht="9.9" customHeight="1" x14ac:dyDescent="0.3">
      <c r="A412" s="206" t="s">
        <v>1014</v>
      </c>
      <c r="B412" s="291" t="s">
        <v>336</v>
      </c>
      <c r="C412" s="292"/>
      <c r="D412" s="292"/>
      <c r="E412" s="292"/>
      <c r="F412" s="299" t="s">
        <v>1015</v>
      </c>
      <c r="G412" s="300"/>
      <c r="H412" s="300"/>
      <c r="I412" s="300"/>
      <c r="J412" s="300"/>
      <c r="K412" s="300"/>
      <c r="L412" s="125">
        <v>524909.23</v>
      </c>
      <c r="M412" s="125">
        <v>0</v>
      </c>
      <c r="N412" s="125">
        <v>24296.83</v>
      </c>
      <c r="O412" s="125">
        <v>549206.06000000006</v>
      </c>
      <c r="P412" s="125">
        <f t="shared" ref="P412:P413" si="30">N412-M412</f>
        <v>24296.83</v>
      </c>
    </row>
    <row r="413" spans="1:16" ht="9.9" customHeight="1" x14ac:dyDescent="0.3">
      <c r="A413" s="207" t="s">
        <v>1016</v>
      </c>
      <c r="B413" s="291" t="s">
        <v>336</v>
      </c>
      <c r="C413" s="292"/>
      <c r="D413" s="292"/>
      <c r="E413" s="292"/>
      <c r="F413" s="292"/>
      <c r="G413" s="301" t="s">
        <v>1017</v>
      </c>
      <c r="H413" s="302"/>
      <c r="I413" s="302"/>
      <c r="J413" s="302"/>
      <c r="K413" s="302"/>
      <c r="L413" s="126">
        <v>524909.23</v>
      </c>
      <c r="M413" s="126">
        <v>0</v>
      </c>
      <c r="N413" s="126">
        <v>24296.83</v>
      </c>
      <c r="O413" s="126">
        <v>549206.06000000006</v>
      </c>
      <c r="P413" s="126">
        <f t="shared" si="30"/>
        <v>24296.83</v>
      </c>
    </row>
    <row r="414" spans="1:16" ht="9.9" customHeight="1" x14ac:dyDescent="0.3">
      <c r="A414" s="30" t="s">
        <v>336</v>
      </c>
      <c r="B414" s="291" t="s">
        <v>336</v>
      </c>
      <c r="C414" s="292"/>
      <c r="D414" s="292"/>
      <c r="E414" s="292"/>
      <c r="F414" s="292"/>
      <c r="G414" s="31" t="s">
        <v>336</v>
      </c>
      <c r="H414" s="32"/>
      <c r="I414" s="32"/>
      <c r="J414" s="32"/>
      <c r="K414" s="32"/>
      <c r="L414" s="127"/>
      <c r="M414" s="127"/>
      <c r="N414" s="127"/>
      <c r="O414" s="127"/>
      <c r="P414" s="127"/>
    </row>
    <row r="415" spans="1:16" ht="9.9" customHeight="1" x14ac:dyDescent="0.3">
      <c r="A415" s="206" t="s">
        <v>1018</v>
      </c>
      <c r="B415" s="291" t="s">
        <v>336</v>
      </c>
      <c r="C415" s="292"/>
      <c r="D415" s="292"/>
      <c r="E415" s="299" t="s">
        <v>1019</v>
      </c>
      <c r="F415" s="300"/>
      <c r="G415" s="300"/>
      <c r="H415" s="300"/>
      <c r="I415" s="300"/>
      <c r="J415" s="300"/>
      <c r="K415" s="300"/>
      <c r="L415" s="125">
        <v>109605.8</v>
      </c>
      <c r="M415" s="125">
        <v>0</v>
      </c>
      <c r="N415" s="125">
        <v>24798.82</v>
      </c>
      <c r="O415" s="125">
        <v>134404.62</v>
      </c>
      <c r="P415" s="125">
        <f t="shared" ref="P415:P418" si="31">N415-M415</f>
        <v>24798.82</v>
      </c>
    </row>
    <row r="416" spans="1:16" ht="9.9" customHeight="1" x14ac:dyDescent="0.3">
      <c r="A416" s="206" t="s">
        <v>1020</v>
      </c>
      <c r="B416" s="291" t="s">
        <v>336</v>
      </c>
      <c r="C416" s="292"/>
      <c r="D416" s="292"/>
      <c r="E416" s="292"/>
      <c r="F416" s="299" t="s">
        <v>1019</v>
      </c>
      <c r="G416" s="300"/>
      <c r="H416" s="300"/>
      <c r="I416" s="300"/>
      <c r="J416" s="300"/>
      <c r="K416" s="300"/>
      <c r="L416" s="125">
        <v>109605.8</v>
      </c>
      <c r="M416" s="125">
        <v>0</v>
      </c>
      <c r="N416" s="125">
        <v>24798.82</v>
      </c>
      <c r="O416" s="125">
        <v>134404.62</v>
      </c>
      <c r="P416" s="125">
        <f t="shared" si="31"/>
        <v>24798.82</v>
      </c>
    </row>
    <row r="417" spans="1:16" ht="9.9" customHeight="1" x14ac:dyDescent="0.3">
      <c r="A417" s="207" t="s">
        <v>1021</v>
      </c>
      <c r="B417" s="291" t="s">
        <v>336</v>
      </c>
      <c r="C417" s="292"/>
      <c r="D417" s="292"/>
      <c r="E417" s="292"/>
      <c r="F417" s="292"/>
      <c r="G417" s="301" t="s">
        <v>1022</v>
      </c>
      <c r="H417" s="302"/>
      <c r="I417" s="302"/>
      <c r="J417" s="302"/>
      <c r="K417" s="302"/>
      <c r="L417" s="126">
        <v>108920.92</v>
      </c>
      <c r="M417" s="126">
        <v>0</v>
      </c>
      <c r="N417" s="126">
        <v>24798.81</v>
      </c>
      <c r="O417" s="126">
        <v>133719.73000000001</v>
      </c>
      <c r="P417" s="126">
        <f t="shared" si="31"/>
        <v>24798.81</v>
      </c>
    </row>
    <row r="418" spans="1:16" ht="9.9" customHeight="1" x14ac:dyDescent="0.3">
      <c r="A418" s="207" t="s">
        <v>1023</v>
      </c>
      <c r="B418" s="291" t="s">
        <v>336</v>
      </c>
      <c r="C418" s="292"/>
      <c r="D418" s="292"/>
      <c r="E418" s="292"/>
      <c r="F418" s="292"/>
      <c r="G418" s="301" t="s">
        <v>1024</v>
      </c>
      <c r="H418" s="302"/>
      <c r="I418" s="302"/>
      <c r="J418" s="302"/>
      <c r="K418" s="302"/>
      <c r="L418" s="126">
        <v>684.88</v>
      </c>
      <c r="M418" s="126">
        <v>0</v>
      </c>
      <c r="N418" s="126">
        <v>0.01</v>
      </c>
      <c r="O418" s="126">
        <v>684.89</v>
      </c>
      <c r="P418" s="126">
        <f t="shared" si="31"/>
        <v>0.01</v>
      </c>
    </row>
    <row r="419" spans="1:16" ht="9.9" customHeight="1" x14ac:dyDescent="0.3">
      <c r="A419" s="30" t="s">
        <v>336</v>
      </c>
      <c r="B419" s="291" t="s">
        <v>336</v>
      </c>
      <c r="C419" s="292"/>
      <c r="D419" s="292"/>
      <c r="E419" s="292"/>
      <c r="F419" s="292"/>
      <c r="G419" s="31" t="s">
        <v>336</v>
      </c>
      <c r="H419" s="32"/>
      <c r="I419" s="32"/>
      <c r="J419" s="32"/>
      <c r="K419" s="32"/>
      <c r="L419" s="127"/>
      <c r="M419" s="127"/>
      <c r="N419" s="127"/>
      <c r="O419" s="127"/>
      <c r="P419" s="127"/>
    </row>
    <row r="420" spans="1:16" ht="9.9" customHeight="1" x14ac:dyDescent="0.3">
      <c r="A420" s="206" t="s">
        <v>1025</v>
      </c>
      <c r="B420" s="291" t="s">
        <v>336</v>
      </c>
      <c r="C420" s="292"/>
      <c r="D420" s="292"/>
      <c r="E420" s="299" t="s">
        <v>1026</v>
      </c>
      <c r="F420" s="300"/>
      <c r="G420" s="300"/>
      <c r="H420" s="300"/>
      <c r="I420" s="300"/>
      <c r="J420" s="300"/>
      <c r="K420" s="300"/>
      <c r="L420" s="125">
        <v>538.97</v>
      </c>
      <c r="M420" s="125">
        <v>0</v>
      </c>
      <c r="N420" s="125">
        <v>16.5</v>
      </c>
      <c r="O420" s="125">
        <v>555.47</v>
      </c>
      <c r="P420" s="125">
        <f t="shared" ref="P420:P422" si="32">N420-M420</f>
        <v>16.5</v>
      </c>
    </row>
    <row r="421" spans="1:16" ht="9.9" customHeight="1" x14ac:dyDescent="0.3">
      <c r="A421" s="206" t="s">
        <v>1027</v>
      </c>
      <c r="B421" s="291" t="s">
        <v>336</v>
      </c>
      <c r="C421" s="292"/>
      <c r="D421" s="292"/>
      <c r="E421" s="292"/>
      <c r="F421" s="299" t="s">
        <v>1028</v>
      </c>
      <c r="G421" s="300"/>
      <c r="H421" s="300"/>
      <c r="I421" s="300"/>
      <c r="J421" s="300"/>
      <c r="K421" s="300"/>
      <c r="L421" s="125">
        <v>538.97</v>
      </c>
      <c r="M421" s="125">
        <v>0</v>
      </c>
      <c r="N421" s="125">
        <v>16.5</v>
      </c>
      <c r="O421" s="125">
        <v>555.47</v>
      </c>
      <c r="P421" s="125">
        <f t="shared" si="32"/>
        <v>16.5</v>
      </c>
    </row>
    <row r="422" spans="1:16" ht="9.9" customHeight="1" x14ac:dyDescent="0.3">
      <c r="A422" s="207" t="s">
        <v>1029</v>
      </c>
      <c r="B422" s="291" t="s">
        <v>336</v>
      </c>
      <c r="C422" s="292"/>
      <c r="D422" s="292"/>
      <c r="E422" s="292"/>
      <c r="F422" s="292"/>
      <c r="G422" s="301" t="s">
        <v>1030</v>
      </c>
      <c r="H422" s="302"/>
      <c r="I422" s="302"/>
      <c r="J422" s="302"/>
      <c r="K422" s="302"/>
      <c r="L422" s="126">
        <v>538.97</v>
      </c>
      <c r="M422" s="126">
        <v>0</v>
      </c>
      <c r="N422" s="126">
        <v>16.5</v>
      </c>
      <c r="O422" s="126">
        <v>555.47</v>
      </c>
      <c r="P422" s="126">
        <f t="shared" si="32"/>
        <v>16.5</v>
      </c>
    </row>
    <row r="423" spans="1:16" ht="9.9" customHeight="1" x14ac:dyDescent="0.3">
      <c r="A423" s="30" t="s">
        <v>336</v>
      </c>
      <c r="B423" s="291" t="s">
        <v>336</v>
      </c>
      <c r="C423" s="292"/>
      <c r="D423" s="292"/>
      <c r="E423" s="292"/>
      <c r="F423" s="292"/>
      <c r="G423" s="31" t="s">
        <v>336</v>
      </c>
      <c r="H423" s="32"/>
      <c r="I423" s="32"/>
      <c r="J423" s="32"/>
      <c r="K423" s="32"/>
      <c r="L423" s="127"/>
      <c r="M423" s="127"/>
      <c r="N423" s="127"/>
      <c r="O423" s="127"/>
      <c r="P423" s="127"/>
    </row>
    <row r="424" spans="1:16" ht="9.9" customHeight="1" x14ac:dyDescent="0.3">
      <c r="A424" s="206" t="s">
        <v>1036</v>
      </c>
      <c r="B424" s="291" t="s">
        <v>336</v>
      </c>
      <c r="C424" s="292"/>
      <c r="D424" s="292"/>
      <c r="E424" s="299" t="s">
        <v>1037</v>
      </c>
      <c r="F424" s="300"/>
      <c r="G424" s="300"/>
      <c r="H424" s="300"/>
      <c r="I424" s="300"/>
      <c r="J424" s="300"/>
      <c r="K424" s="300"/>
      <c r="L424" s="125">
        <v>519.64</v>
      </c>
      <c r="M424" s="125">
        <v>0</v>
      </c>
      <c r="N424" s="125">
        <v>133.58000000000001</v>
      </c>
      <c r="O424" s="125">
        <v>653.22</v>
      </c>
      <c r="P424" s="125">
        <f t="shared" ref="P424:P426" si="33">N424-M424</f>
        <v>133.58000000000001</v>
      </c>
    </row>
    <row r="425" spans="1:16" ht="9.9" customHeight="1" x14ac:dyDescent="0.3">
      <c r="A425" s="206" t="s">
        <v>1038</v>
      </c>
      <c r="B425" s="291" t="s">
        <v>336</v>
      </c>
      <c r="C425" s="292"/>
      <c r="D425" s="292"/>
      <c r="E425" s="292"/>
      <c r="F425" s="299" t="s">
        <v>1039</v>
      </c>
      <c r="G425" s="300"/>
      <c r="H425" s="300"/>
      <c r="I425" s="300"/>
      <c r="J425" s="300"/>
      <c r="K425" s="300"/>
      <c r="L425" s="125">
        <v>519.64</v>
      </c>
      <c r="M425" s="125">
        <v>0</v>
      </c>
      <c r="N425" s="125">
        <v>133.58000000000001</v>
      </c>
      <c r="O425" s="125">
        <v>653.22</v>
      </c>
      <c r="P425" s="125">
        <f t="shared" si="33"/>
        <v>133.58000000000001</v>
      </c>
    </row>
    <row r="426" spans="1:16" ht="9.9" customHeight="1" x14ac:dyDescent="0.3">
      <c r="A426" s="207" t="s">
        <v>1040</v>
      </c>
      <c r="B426" s="291" t="s">
        <v>336</v>
      </c>
      <c r="C426" s="292"/>
      <c r="D426" s="292"/>
      <c r="E426" s="292"/>
      <c r="F426" s="292"/>
      <c r="G426" s="301" t="s">
        <v>1041</v>
      </c>
      <c r="H426" s="302"/>
      <c r="I426" s="302"/>
      <c r="J426" s="302"/>
      <c r="K426" s="302"/>
      <c r="L426" s="126">
        <v>519.64</v>
      </c>
      <c r="M426" s="126">
        <v>0</v>
      </c>
      <c r="N426" s="126">
        <v>133.58000000000001</v>
      </c>
      <c r="O426" s="126">
        <v>653.22</v>
      </c>
      <c r="P426" s="126">
        <f t="shared" si="33"/>
        <v>133.58000000000001</v>
      </c>
    </row>
    <row r="427" spans="1:16" ht="9.9" customHeight="1" x14ac:dyDescent="0.3">
      <c r="A427" s="30" t="s">
        <v>336</v>
      </c>
      <c r="B427" s="291" t="s">
        <v>336</v>
      </c>
      <c r="C427" s="292"/>
      <c r="D427" s="292"/>
      <c r="E427" s="292"/>
      <c r="F427" s="292"/>
      <c r="G427" s="31" t="s">
        <v>336</v>
      </c>
      <c r="H427" s="32"/>
      <c r="I427" s="32"/>
      <c r="J427" s="32"/>
      <c r="K427" s="32"/>
      <c r="L427" s="127"/>
      <c r="M427" s="127"/>
      <c r="N427" s="127"/>
      <c r="O427" s="127"/>
      <c r="P427" s="127"/>
    </row>
    <row r="428" spans="1:16" ht="9.9" customHeight="1" x14ac:dyDescent="0.3">
      <c r="A428" s="206" t="s">
        <v>1042</v>
      </c>
      <c r="B428" s="291" t="s">
        <v>336</v>
      </c>
      <c r="C428" s="292"/>
      <c r="D428" s="292"/>
      <c r="E428" s="299" t="s">
        <v>980</v>
      </c>
      <c r="F428" s="300"/>
      <c r="G428" s="300"/>
      <c r="H428" s="300"/>
      <c r="I428" s="300"/>
      <c r="J428" s="300"/>
      <c r="K428" s="300"/>
      <c r="L428" s="125">
        <v>119832.57</v>
      </c>
      <c r="M428" s="125">
        <v>0</v>
      </c>
      <c r="N428" s="125">
        <v>24486.41</v>
      </c>
      <c r="O428" s="125">
        <v>144318.98000000001</v>
      </c>
      <c r="P428" s="125">
        <f t="shared" ref="P428:P430" si="34">N428-M428</f>
        <v>24486.41</v>
      </c>
    </row>
    <row r="429" spans="1:16" ht="9.9" customHeight="1" x14ac:dyDescent="0.3">
      <c r="A429" s="206" t="s">
        <v>1043</v>
      </c>
      <c r="B429" s="291" t="s">
        <v>336</v>
      </c>
      <c r="C429" s="292"/>
      <c r="D429" s="292"/>
      <c r="E429" s="292"/>
      <c r="F429" s="299" t="s">
        <v>980</v>
      </c>
      <c r="G429" s="300"/>
      <c r="H429" s="300"/>
      <c r="I429" s="300"/>
      <c r="J429" s="300"/>
      <c r="K429" s="300"/>
      <c r="L429" s="125">
        <v>119832.57</v>
      </c>
      <c r="M429" s="125">
        <v>0</v>
      </c>
      <c r="N429" s="125">
        <v>24486.41</v>
      </c>
      <c r="O429" s="125">
        <v>144318.98000000001</v>
      </c>
      <c r="P429" s="125">
        <f t="shared" si="34"/>
        <v>24486.41</v>
      </c>
    </row>
    <row r="430" spans="1:16" ht="9.9" customHeight="1" x14ac:dyDescent="0.3">
      <c r="A430" s="207" t="s">
        <v>1044</v>
      </c>
      <c r="B430" s="291" t="s">
        <v>336</v>
      </c>
      <c r="C430" s="292"/>
      <c r="D430" s="292"/>
      <c r="E430" s="292"/>
      <c r="F430" s="292"/>
      <c r="G430" s="301" t="s">
        <v>985</v>
      </c>
      <c r="H430" s="302"/>
      <c r="I430" s="302"/>
      <c r="J430" s="302"/>
      <c r="K430" s="302"/>
      <c r="L430" s="126">
        <v>119832.57</v>
      </c>
      <c r="M430" s="126">
        <v>0</v>
      </c>
      <c r="N430" s="126">
        <v>24486.41</v>
      </c>
      <c r="O430" s="126">
        <v>144318.98000000001</v>
      </c>
      <c r="P430" s="126">
        <f t="shared" si="34"/>
        <v>24486.41</v>
      </c>
    </row>
  </sheetData>
  <mergeCells count="781">
    <mergeCell ref="B427:F427"/>
    <mergeCell ref="B428:D428"/>
    <mergeCell ref="E428:K428"/>
    <mergeCell ref="B429:E429"/>
    <mergeCell ref="F429:K429"/>
    <mergeCell ref="B430:F430"/>
    <mergeCell ref="G430:K430"/>
    <mergeCell ref="B423:F423"/>
    <mergeCell ref="B424:D424"/>
    <mergeCell ref="E424:K424"/>
    <mergeCell ref="B425:E425"/>
    <mergeCell ref="F425:K425"/>
    <mergeCell ref="B426:F426"/>
    <mergeCell ref="G426:K426"/>
    <mergeCell ref="B419:F419"/>
    <mergeCell ref="B420:D420"/>
    <mergeCell ref="E420:K420"/>
    <mergeCell ref="B421:E421"/>
    <mergeCell ref="F421:K421"/>
    <mergeCell ref="B422:F422"/>
    <mergeCell ref="G422:K422"/>
    <mergeCell ref="B416:E416"/>
    <mergeCell ref="F416:K416"/>
    <mergeCell ref="B417:F417"/>
    <mergeCell ref="G417:K417"/>
    <mergeCell ref="B418:F418"/>
    <mergeCell ref="G418:K418"/>
    <mergeCell ref="B412:E412"/>
    <mergeCell ref="F412:K412"/>
    <mergeCell ref="B413:F413"/>
    <mergeCell ref="G413:K413"/>
    <mergeCell ref="B414:F414"/>
    <mergeCell ref="B415:D415"/>
    <mergeCell ref="E415:K415"/>
    <mergeCell ref="B408:F408"/>
    <mergeCell ref="B409:E409"/>
    <mergeCell ref="F409:K409"/>
    <mergeCell ref="B410:F410"/>
    <mergeCell ref="G410:K410"/>
    <mergeCell ref="B411:F411"/>
    <mergeCell ref="B405:F405"/>
    <mergeCell ref="G405:K405"/>
    <mergeCell ref="B406:F406"/>
    <mergeCell ref="G406:K406"/>
    <mergeCell ref="B407:F407"/>
    <mergeCell ref="G407:K407"/>
    <mergeCell ref="B401:F401"/>
    <mergeCell ref="G401:K401"/>
    <mergeCell ref="B402:F402"/>
    <mergeCell ref="B403:D403"/>
    <mergeCell ref="E403:K403"/>
    <mergeCell ref="B404:E404"/>
    <mergeCell ref="F404:K404"/>
    <mergeCell ref="B398:D398"/>
    <mergeCell ref="E398:K398"/>
    <mergeCell ref="B399:E399"/>
    <mergeCell ref="F399:K399"/>
    <mergeCell ref="B400:F400"/>
    <mergeCell ref="G400:K400"/>
    <mergeCell ref="B393:F393"/>
    <mergeCell ref="G393:K393"/>
    <mergeCell ref="B394:D394"/>
    <mergeCell ref="B395:K395"/>
    <mergeCell ref="C396:K396"/>
    <mergeCell ref="B397:C397"/>
    <mergeCell ref="D397:K397"/>
    <mergeCell ref="B390:E390"/>
    <mergeCell ref="F390:K390"/>
    <mergeCell ref="B391:F391"/>
    <mergeCell ref="G391:K391"/>
    <mergeCell ref="B392:F392"/>
    <mergeCell ref="G392:K392"/>
    <mergeCell ref="B386:F386"/>
    <mergeCell ref="C387:K387"/>
    <mergeCell ref="B388:C388"/>
    <mergeCell ref="D388:K388"/>
    <mergeCell ref="B389:D389"/>
    <mergeCell ref="E389:K389"/>
    <mergeCell ref="B383:D383"/>
    <mergeCell ref="E383:K383"/>
    <mergeCell ref="B384:E384"/>
    <mergeCell ref="F384:K384"/>
    <mergeCell ref="B385:F385"/>
    <mergeCell ref="G385:K385"/>
    <mergeCell ref="B379:F379"/>
    <mergeCell ref="G379:K379"/>
    <mergeCell ref="B380:F380"/>
    <mergeCell ref="C381:K381"/>
    <mergeCell ref="B382:C382"/>
    <mergeCell ref="D382:K382"/>
    <mergeCell ref="B376:D376"/>
    <mergeCell ref="E376:K376"/>
    <mergeCell ref="B377:E377"/>
    <mergeCell ref="F377:K377"/>
    <mergeCell ref="B378:F378"/>
    <mergeCell ref="G378:K378"/>
    <mergeCell ref="B372:F372"/>
    <mergeCell ref="G372:K372"/>
    <mergeCell ref="B373:F373"/>
    <mergeCell ref="C374:K374"/>
    <mergeCell ref="B375:C375"/>
    <mergeCell ref="D375:K375"/>
    <mergeCell ref="C368:K368"/>
    <mergeCell ref="B369:C369"/>
    <mergeCell ref="D369:K369"/>
    <mergeCell ref="B370:D370"/>
    <mergeCell ref="E370:K370"/>
    <mergeCell ref="B371:E371"/>
    <mergeCell ref="F371:K371"/>
    <mergeCell ref="B364:F364"/>
    <mergeCell ref="B365:E365"/>
    <mergeCell ref="F365:K365"/>
    <mergeCell ref="B366:F366"/>
    <mergeCell ref="G366:K366"/>
    <mergeCell ref="B367:F367"/>
    <mergeCell ref="B360:F360"/>
    <mergeCell ref="B361:E361"/>
    <mergeCell ref="F361:K361"/>
    <mergeCell ref="B362:F362"/>
    <mergeCell ref="G362:K362"/>
    <mergeCell ref="B363:F363"/>
    <mergeCell ref="G363:K363"/>
    <mergeCell ref="B357:D357"/>
    <mergeCell ref="E357:K357"/>
    <mergeCell ref="B358:E358"/>
    <mergeCell ref="F358:K358"/>
    <mergeCell ref="B359:F359"/>
    <mergeCell ref="G359:K359"/>
    <mergeCell ref="B353:F353"/>
    <mergeCell ref="G353:K353"/>
    <mergeCell ref="B354:F354"/>
    <mergeCell ref="C355:K355"/>
    <mergeCell ref="B356:C356"/>
    <mergeCell ref="D356:K356"/>
    <mergeCell ref="B349:F349"/>
    <mergeCell ref="G349:K349"/>
    <mergeCell ref="B350:F350"/>
    <mergeCell ref="G350:K350"/>
    <mergeCell ref="B351:F351"/>
    <mergeCell ref="B352:E352"/>
    <mergeCell ref="F352:K352"/>
    <mergeCell ref="B345:F345"/>
    <mergeCell ref="B346:E346"/>
    <mergeCell ref="F346:K346"/>
    <mergeCell ref="B347:F347"/>
    <mergeCell ref="G347:K347"/>
    <mergeCell ref="B348:F348"/>
    <mergeCell ref="G348:K348"/>
    <mergeCell ref="B341:F341"/>
    <mergeCell ref="G341:K341"/>
    <mergeCell ref="B342:F342"/>
    <mergeCell ref="B343:E343"/>
    <mergeCell ref="F343:K343"/>
    <mergeCell ref="B344:F344"/>
    <mergeCell ref="G344:K344"/>
    <mergeCell ref="B338:D338"/>
    <mergeCell ref="E338:K338"/>
    <mergeCell ref="B339:E339"/>
    <mergeCell ref="F339:K339"/>
    <mergeCell ref="B340:F340"/>
    <mergeCell ref="G340:K340"/>
    <mergeCell ref="B334:F334"/>
    <mergeCell ref="G334:K334"/>
    <mergeCell ref="B335:F335"/>
    <mergeCell ref="C336:K336"/>
    <mergeCell ref="B337:C337"/>
    <mergeCell ref="D337:K337"/>
    <mergeCell ref="B331:C331"/>
    <mergeCell ref="D331:K331"/>
    <mergeCell ref="B332:D332"/>
    <mergeCell ref="E332:K332"/>
    <mergeCell ref="B333:E333"/>
    <mergeCell ref="F333:K333"/>
    <mergeCell ref="B327:E327"/>
    <mergeCell ref="F327:K327"/>
    <mergeCell ref="B328:F328"/>
    <mergeCell ref="G328:K328"/>
    <mergeCell ref="B329:F329"/>
    <mergeCell ref="C330:K330"/>
    <mergeCell ref="B323:F323"/>
    <mergeCell ref="B324:E324"/>
    <mergeCell ref="F324:K324"/>
    <mergeCell ref="B325:F325"/>
    <mergeCell ref="G325:K325"/>
    <mergeCell ref="B326:F326"/>
    <mergeCell ref="B320:F320"/>
    <mergeCell ref="G320:K320"/>
    <mergeCell ref="B321:F321"/>
    <mergeCell ref="G321:K321"/>
    <mergeCell ref="B322:F322"/>
    <mergeCell ref="G322:K322"/>
    <mergeCell ref="B317:F317"/>
    <mergeCell ref="G317:K317"/>
    <mergeCell ref="B318:F318"/>
    <mergeCell ref="G318:K318"/>
    <mergeCell ref="B319:F319"/>
    <mergeCell ref="G319:K319"/>
    <mergeCell ref="B314:F314"/>
    <mergeCell ref="G314:K314"/>
    <mergeCell ref="B315:F315"/>
    <mergeCell ref="G315:K315"/>
    <mergeCell ref="B316:F316"/>
    <mergeCell ref="G316:K316"/>
    <mergeCell ref="C310:K310"/>
    <mergeCell ref="B311:C311"/>
    <mergeCell ref="D311:K311"/>
    <mergeCell ref="B312:D312"/>
    <mergeCell ref="E312:K312"/>
    <mergeCell ref="B313:E313"/>
    <mergeCell ref="F313:K313"/>
    <mergeCell ref="B306:F306"/>
    <mergeCell ref="B307:E307"/>
    <mergeCell ref="F307:K307"/>
    <mergeCell ref="B308:F308"/>
    <mergeCell ref="G308:K308"/>
    <mergeCell ref="B309:F309"/>
    <mergeCell ref="B303:F303"/>
    <mergeCell ref="G303:K303"/>
    <mergeCell ref="B304:F304"/>
    <mergeCell ref="G304:K304"/>
    <mergeCell ref="B305:F305"/>
    <mergeCell ref="G305:K305"/>
    <mergeCell ref="B300:F300"/>
    <mergeCell ref="G300:K300"/>
    <mergeCell ref="B301:F301"/>
    <mergeCell ref="G301:K301"/>
    <mergeCell ref="B302:F302"/>
    <mergeCell ref="G302:K302"/>
    <mergeCell ref="B297:F297"/>
    <mergeCell ref="G297:K297"/>
    <mergeCell ref="B298:F298"/>
    <mergeCell ref="G298:K298"/>
    <mergeCell ref="B299:F299"/>
    <mergeCell ref="G299:K299"/>
    <mergeCell ref="B294:F294"/>
    <mergeCell ref="G294:K294"/>
    <mergeCell ref="B295:F295"/>
    <mergeCell ref="G295:K295"/>
    <mergeCell ref="B296:F296"/>
    <mergeCell ref="G296:K296"/>
    <mergeCell ref="B291:F291"/>
    <mergeCell ref="G291:K291"/>
    <mergeCell ref="B292:F292"/>
    <mergeCell ref="G292:K292"/>
    <mergeCell ref="B293:F293"/>
    <mergeCell ref="G293:K293"/>
    <mergeCell ref="B287:F287"/>
    <mergeCell ref="B288:E288"/>
    <mergeCell ref="F288:K288"/>
    <mergeCell ref="B289:F289"/>
    <mergeCell ref="G289:K289"/>
    <mergeCell ref="B290:F290"/>
    <mergeCell ref="G290:K290"/>
    <mergeCell ref="B284:F284"/>
    <mergeCell ref="G284:K284"/>
    <mergeCell ref="B285:F285"/>
    <mergeCell ref="G285:K285"/>
    <mergeCell ref="B286:F286"/>
    <mergeCell ref="G286:K286"/>
    <mergeCell ref="B281:F281"/>
    <mergeCell ref="G281:K281"/>
    <mergeCell ref="B282:F282"/>
    <mergeCell ref="G282:K282"/>
    <mergeCell ref="B283:F283"/>
    <mergeCell ref="G283:K283"/>
    <mergeCell ref="B277:F277"/>
    <mergeCell ref="G277:K277"/>
    <mergeCell ref="B278:F278"/>
    <mergeCell ref="G278:K278"/>
    <mergeCell ref="B279:F279"/>
    <mergeCell ref="B280:E280"/>
    <mergeCell ref="F280:K280"/>
    <mergeCell ref="B274:F274"/>
    <mergeCell ref="G274:K274"/>
    <mergeCell ref="B275:F275"/>
    <mergeCell ref="G275:K275"/>
    <mergeCell ref="B276:F276"/>
    <mergeCell ref="G276:K276"/>
    <mergeCell ref="B270:F270"/>
    <mergeCell ref="G270:K270"/>
    <mergeCell ref="B271:F271"/>
    <mergeCell ref="B272:E272"/>
    <mergeCell ref="F272:K272"/>
    <mergeCell ref="B273:F273"/>
    <mergeCell ref="G273:K273"/>
    <mergeCell ref="B266:F266"/>
    <mergeCell ref="G266:K266"/>
    <mergeCell ref="B267:F267"/>
    <mergeCell ref="B268:E268"/>
    <mergeCell ref="F268:K268"/>
    <mergeCell ref="B269:F269"/>
    <mergeCell ref="G269:K269"/>
    <mergeCell ref="B263:F263"/>
    <mergeCell ref="G263:K263"/>
    <mergeCell ref="B264:F264"/>
    <mergeCell ref="G264:K264"/>
    <mergeCell ref="B265:F265"/>
    <mergeCell ref="G265:K265"/>
    <mergeCell ref="B259:E259"/>
    <mergeCell ref="F259:K259"/>
    <mergeCell ref="B260:F260"/>
    <mergeCell ref="G260:K260"/>
    <mergeCell ref="B261:F261"/>
    <mergeCell ref="B262:E262"/>
    <mergeCell ref="F262:K262"/>
    <mergeCell ref="B255:F255"/>
    <mergeCell ref="C256:K256"/>
    <mergeCell ref="B257:C257"/>
    <mergeCell ref="D257:K257"/>
    <mergeCell ref="B258:D258"/>
    <mergeCell ref="E258:K258"/>
    <mergeCell ref="B252:F252"/>
    <mergeCell ref="G252:K252"/>
    <mergeCell ref="B253:F253"/>
    <mergeCell ref="G253:K253"/>
    <mergeCell ref="B254:F254"/>
    <mergeCell ref="G254:K254"/>
    <mergeCell ref="B249:F249"/>
    <mergeCell ref="G249:K249"/>
    <mergeCell ref="B250:F250"/>
    <mergeCell ref="G250:K250"/>
    <mergeCell ref="B251:F251"/>
    <mergeCell ref="G251:K251"/>
    <mergeCell ref="B246:F246"/>
    <mergeCell ref="G246:K246"/>
    <mergeCell ref="B247:F247"/>
    <mergeCell ref="G247:K247"/>
    <mergeCell ref="B248:F248"/>
    <mergeCell ref="G248:K248"/>
    <mergeCell ref="B242:D242"/>
    <mergeCell ref="B243:C243"/>
    <mergeCell ref="D243:K243"/>
    <mergeCell ref="B244:D244"/>
    <mergeCell ref="E244:K244"/>
    <mergeCell ref="B245:E245"/>
    <mergeCell ref="F245:K245"/>
    <mergeCell ref="B239:F239"/>
    <mergeCell ref="G239:K239"/>
    <mergeCell ref="B240:F240"/>
    <mergeCell ref="G240:K240"/>
    <mergeCell ref="B241:F241"/>
    <mergeCell ref="G241:K241"/>
    <mergeCell ref="B235:F235"/>
    <mergeCell ref="G235:K235"/>
    <mergeCell ref="B236:F236"/>
    <mergeCell ref="B237:D237"/>
    <mergeCell ref="E237:K237"/>
    <mergeCell ref="B238:E238"/>
    <mergeCell ref="F238:K238"/>
    <mergeCell ref="B232:F232"/>
    <mergeCell ref="G232:K232"/>
    <mergeCell ref="B233:F233"/>
    <mergeCell ref="G233:K233"/>
    <mergeCell ref="B234:F234"/>
    <mergeCell ref="G234:K234"/>
    <mergeCell ref="B229:F229"/>
    <mergeCell ref="G229:K229"/>
    <mergeCell ref="B230:F230"/>
    <mergeCell ref="G230:K230"/>
    <mergeCell ref="B231:F231"/>
    <mergeCell ref="G231:K231"/>
    <mergeCell ref="B226:F226"/>
    <mergeCell ref="G226:K226"/>
    <mergeCell ref="B227:F227"/>
    <mergeCell ref="G227:K227"/>
    <mergeCell ref="B228:F228"/>
    <mergeCell ref="G228:K228"/>
    <mergeCell ref="B223:F223"/>
    <mergeCell ref="G223:K223"/>
    <mergeCell ref="B224:F224"/>
    <mergeCell ref="G224:K224"/>
    <mergeCell ref="B225:F225"/>
    <mergeCell ref="G225:K225"/>
    <mergeCell ref="B219:F219"/>
    <mergeCell ref="B220:E220"/>
    <mergeCell ref="F220:K220"/>
    <mergeCell ref="B221:F221"/>
    <mergeCell ref="G221:K221"/>
    <mergeCell ref="B222:F222"/>
    <mergeCell ref="G222:K222"/>
    <mergeCell ref="B216:F216"/>
    <mergeCell ref="G216:K216"/>
    <mergeCell ref="B217:F217"/>
    <mergeCell ref="G217:K217"/>
    <mergeCell ref="B218:F218"/>
    <mergeCell ref="G218:K218"/>
    <mergeCell ref="B213:F213"/>
    <mergeCell ref="G213:K213"/>
    <mergeCell ref="B214:F214"/>
    <mergeCell ref="G214:K214"/>
    <mergeCell ref="B215:F215"/>
    <mergeCell ref="G215:K215"/>
    <mergeCell ref="B210:F210"/>
    <mergeCell ref="G210:K210"/>
    <mergeCell ref="B211:F211"/>
    <mergeCell ref="G211:K211"/>
    <mergeCell ref="B212:F212"/>
    <mergeCell ref="G212:K212"/>
    <mergeCell ref="B206:F206"/>
    <mergeCell ref="B207:D207"/>
    <mergeCell ref="E207:K207"/>
    <mergeCell ref="B208:E208"/>
    <mergeCell ref="F208:K208"/>
    <mergeCell ref="B209:F209"/>
    <mergeCell ref="G209:K209"/>
    <mergeCell ref="B203:F203"/>
    <mergeCell ref="G203:K203"/>
    <mergeCell ref="B204:F204"/>
    <mergeCell ref="G204:K204"/>
    <mergeCell ref="B205:F205"/>
    <mergeCell ref="G205:K205"/>
    <mergeCell ref="B200:E200"/>
    <mergeCell ref="F200:K200"/>
    <mergeCell ref="B201:F201"/>
    <mergeCell ref="G201:K201"/>
    <mergeCell ref="B202:F202"/>
    <mergeCell ref="G202:K202"/>
    <mergeCell ref="B195:C195"/>
    <mergeCell ref="B196:K196"/>
    <mergeCell ref="C197:K197"/>
    <mergeCell ref="B198:C198"/>
    <mergeCell ref="D198:K198"/>
    <mergeCell ref="B199:D199"/>
    <mergeCell ref="E199:K199"/>
    <mergeCell ref="B192:F192"/>
    <mergeCell ref="G192:K192"/>
    <mergeCell ref="B193:F193"/>
    <mergeCell ref="G193:K193"/>
    <mergeCell ref="B194:F194"/>
    <mergeCell ref="G194:K194"/>
    <mergeCell ref="B189:E189"/>
    <mergeCell ref="F189:K189"/>
    <mergeCell ref="B190:F190"/>
    <mergeCell ref="G190:K190"/>
    <mergeCell ref="B191:F191"/>
    <mergeCell ref="G191:K191"/>
    <mergeCell ref="B185:F185"/>
    <mergeCell ref="G185:K185"/>
    <mergeCell ref="B186:F186"/>
    <mergeCell ref="B187:C187"/>
    <mergeCell ref="D187:K187"/>
    <mergeCell ref="B188:D188"/>
    <mergeCell ref="E188:K188"/>
    <mergeCell ref="B181:F181"/>
    <mergeCell ref="G181:K181"/>
    <mergeCell ref="B182:F182"/>
    <mergeCell ref="B183:D183"/>
    <mergeCell ref="E183:K183"/>
    <mergeCell ref="B184:E184"/>
    <mergeCell ref="F184:K184"/>
    <mergeCell ref="B177:F177"/>
    <mergeCell ref="G177:K177"/>
    <mergeCell ref="B178:F178"/>
    <mergeCell ref="B179:D179"/>
    <mergeCell ref="E179:K179"/>
    <mergeCell ref="B180:E180"/>
    <mergeCell ref="F180:K180"/>
    <mergeCell ref="B174:F174"/>
    <mergeCell ref="G174:K174"/>
    <mergeCell ref="B175:F175"/>
    <mergeCell ref="G175:K175"/>
    <mergeCell ref="B176:F176"/>
    <mergeCell ref="G176:K176"/>
    <mergeCell ref="B171:E171"/>
    <mergeCell ref="F171:K171"/>
    <mergeCell ref="B172:F172"/>
    <mergeCell ref="G172:K172"/>
    <mergeCell ref="B173:F173"/>
    <mergeCell ref="G173:K173"/>
    <mergeCell ref="B167:C167"/>
    <mergeCell ref="C168:K168"/>
    <mergeCell ref="B169:C169"/>
    <mergeCell ref="D169:K169"/>
    <mergeCell ref="B170:D170"/>
    <mergeCell ref="E170:K170"/>
    <mergeCell ref="B164:D164"/>
    <mergeCell ref="E164:K164"/>
    <mergeCell ref="B165:E165"/>
    <mergeCell ref="F165:K165"/>
    <mergeCell ref="B166:F166"/>
    <mergeCell ref="G166:K166"/>
    <mergeCell ref="B160:E160"/>
    <mergeCell ref="F160:K160"/>
    <mergeCell ref="B161:F161"/>
    <mergeCell ref="G161:K161"/>
    <mergeCell ref="B162:F162"/>
    <mergeCell ref="B163:C163"/>
    <mergeCell ref="D163:K163"/>
    <mergeCell ref="B156:F156"/>
    <mergeCell ref="G156:K156"/>
    <mergeCell ref="B157:F157"/>
    <mergeCell ref="G157:K157"/>
    <mergeCell ref="B158:F158"/>
    <mergeCell ref="B159:D159"/>
    <mergeCell ref="E159:K159"/>
    <mergeCell ref="B152:F152"/>
    <mergeCell ref="G152:K152"/>
    <mergeCell ref="B153:F153"/>
    <mergeCell ref="G153:K153"/>
    <mergeCell ref="B154:F154"/>
    <mergeCell ref="B155:E155"/>
    <mergeCell ref="F155:K155"/>
    <mergeCell ref="B149:F149"/>
    <mergeCell ref="G149:K149"/>
    <mergeCell ref="B150:F150"/>
    <mergeCell ref="G150:K150"/>
    <mergeCell ref="B151:F151"/>
    <mergeCell ref="G151:K151"/>
    <mergeCell ref="B145:F145"/>
    <mergeCell ref="B146:D146"/>
    <mergeCell ref="E146:K146"/>
    <mergeCell ref="B147:E147"/>
    <mergeCell ref="F147:K147"/>
    <mergeCell ref="B148:F148"/>
    <mergeCell ref="G148:K148"/>
    <mergeCell ref="B142:F142"/>
    <mergeCell ref="G142:K142"/>
    <mergeCell ref="B143:F143"/>
    <mergeCell ref="G143:K143"/>
    <mergeCell ref="B144:F144"/>
    <mergeCell ref="G144:K144"/>
    <mergeCell ref="B138:F138"/>
    <mergeCell ref="G138:K138"/>
    <mergeCell ref="B139:F139"/>
    <mergeCell ref="B140:D140"/>
    <mergeCell ref="E140:K140"/>
    <mergeCell ref="B141:E141"/>
    <mergeCell ref="F141:K141"/>
    <mergeCell ref="B135:F135"/>
    <mergeCell ref="G135:K135"/>
    <mergeCell ref="B136:F136"/>
    <mergeCell ref="G136:K136"/>
    <mergeCell ref="B137:F137"/>
    <mergeCell ref="G137:K137"/>
    <mergeCell ref="B132:D132"/>
    <mergeCell ref="E132:K132"/>
    <mergeCell ref="B133:E133"/>
    <mergeCell ref="F133:K133"/>
    <mergeCell ref="B134:F134"/>
    <mergeCell ref="G134:K134"/>
    <mergeCell ref="B127:F127"/>
    <mergeCell ref="G127:K127"/>
    <mergeCell ref="B128:F128"/>
    <mergeCell ref="B129:K129"/>
    <mergeCell ref="C130:K130"/>
    <mergeCell ref="B131:C131"/>
    <mergeCell ref="D131:K131"/>
    <mergeCell ref="B124:F124"/>
    <mergeCell ref="G124:K124"/>
    <mergeCell ref="B125:F125"/>
    <mergeCell ref="G125:K125"/>
    <mergeCell ref="B126:F126"/>
    <mergeCell ref="G126:K126"/>
    <mergeCell ref="B121:D121"/>
    <mergeCell ref="E121:K121"/>
    <mergeCell ref="B122:E122"/>
    <mergeCell ref="F122:K122"/>
    <mergeCell ref="B123:F123"/>
    <mergeCell ref="G123:K123"/>
    <mergeCell ref="B117:E117"/>
    <mergeCell ref="F117:K117"/>
    <mergeCell ref="B118:F118"/>
    <mergeCell ref="G118:K118"/>
    <mergeCell ref="B119:F119"/>
    <mergeCell ref="B120:C120"/>
    <mergeCell ref="D120:K120"/>
    <mergeCell ref="B113:F113"/>
    <mergeCell ref="G113:K113"/>
    <mergeCell ref="B114:F114"/>
    <mergeCell ref="G114:K114"/>
    <mergeCell ref="B115:F115"/>
    <mergeCell ref="B116:D116"/>
    <mergeCell ref="E116:K116"/>
    <mergeCell ref="B109:F109"/>
    <mergeCell ref="G109:K109"/>
    <mergeCell ref="B110:F110"/>
    <mergeCell ref="B111:E111"/>
    <mergeCell ref="F111:K111"/>
    <mergeCell ref="B112:F112"/>
    <mergeCell ref="G112:K112"/>
    <mergeCell ref="B106:E106"/>
    <mergeCell ref="F106:K106"/>
    <mergeCell ref="B107:F107"/>
    <mergeCell ref="G107:K107"/>
    <mergeCell ref="B108:F108"/>
    <mergeCell ref="G108:K108"/>
    <mergeCell ref="B102:F102"/>
    <mergeCell ref="G102:K102"/>
    <mergeCell ref="B103:F103"/>
    <mergeCell ref="G103:K103"/>
    <mergeCell ref="B104:F104"/>
    <mergeCell ref="B105:D105"/>
    <mergeCell ref="E105:K105"/>
    <mergeCell ref="B99:F99"/>
    <mergeCell ref="G99:K99"/>
    <mergeCell ref="B100:F100"/>
    <mergeCell ref="G100:K100"/>
    <mergeCell ref="B101:F101"/>
    <mergeCell ref="G101:K101"/>
    <mergeCell ref="B96:F96"/>
    <mergeCell ref="G96:K96"/>
    <mergeCell ref="B97:F97"/>
    <mergeCell ref="G97:K97"/>
    <mergeCell ref="B98:F98"/>
    <mergeCell ref="G98:K98"/>
    <mergeCell ref="B93:F93"/>
    <mergeCell ref="G93:K93"/>
    <mergeCell ref="B94:F94"/>
    <mergeCell ref="G94:K94"/>
    <mergeCell ref="B95:F95"/>
    <mergeCell ref="G95:K95"/>
    <mergeCell ref="B90:F90"/>
    <mergeCell ref="G90:K90"/>
    <mergeCell ref="B91:F91"/>
    <mergeCell ref="G91:K91"/>
    <mergeCell ref="B92:F92"/>
    <mergeCell ref="G92:K92"/>
    <mergeCell ref="B87:F87"/>
    <mergeCell ref="G87:K87"/>
    <mergeCell ref="B88:F88"/>
    <mergeCell ref="G88:K88"/>
    <mergeCell ref="B89:F89"/>
    <mergeCell ref="G89:K89"/>
    <mergeCell ref="B84:F84"/>
    <mergeCell ref="G84:K84"/>
    <mergeCell ref="B85:F85"/>
    <mergeCell ref="G85:K85"/>
    <mergeCell ref="B86:F86"/>
    <mergeCell ref="G86:K86"/>
    <mergeCell ref="B81:F81"/>
    <mergeCell ref="G81:K81"/>
    <mergeCell ref="B82:F82"/>
    <mergeCell ref="G82:K82"/>
    <mergeCell ref="B83:F83"/>
    <mergeCell ref="G83:K83"/>
    <mergeCell ref="B77:F77"/>
    <mergeCell ref="B78:D78"/>
    <mergeCell ref="E78:K78"/>
    <mergeCell ref="B79:E79"/>
    <mergeCell ref="F79:K79"/>
    <mergeCell ref="B80:F80"/>
    <mergeCell ref="G80:K80"/>
    <mergeCell ref="B74:F74"/>
    <mergeCell ref="G74:K74"/>
    <mergeCell ref="B75:F75"/>
    <mergeCell ref="G75:K75"/>
    <mergeCell ref="B76:F76"/>
    <mergeCell ref="G76:K76"/>
    <mergeCell ref="B71:F71"/>
    <mergeCell ref="G71:K71"/>
    <mergeCell ref="B72:F72"/>
    <mergeCell ref="G72:K72"/>
    <mergeCell ref="B73:F73"/>
    <mergeCell ref="G73:K73"/>
    <mergeCell ref="B68:F68"/>
    <mergeCell ref="G68:K68"/>
    <mergeCell ref="B69:F69"/>
    <mergeCell ref="G69:K69"/>
    <mergeCell ref="B70:F70"/>
    <mergeCell ref="G70:K70"/>
    <mergeCell ref="B65:F65"/>
    <mergeCell ref="G65:K65"/>
    <mergeCell ref="B66:F66"/>
    <mergeCell ref="G66:K66"/>
    <mergeCell ref="B67:F67"/>
    <mergeCell ref="G67:K67"/>
    <mergeCell ref="B62:F62"/>
    <mergeCell ref="G62:K62"/>
    <mergeCell ref="B63:F63"/>
    <mergeCell ref="G63:K63"/>
    <mergeCell ref="B64:F64"/>
    <mergeCell ref="G64:K64"/>
    <mergeCell ref="B59:F59"/>
    <mergeCell ref="G59:K59"/>
    <mergeCell ref="B60:F60"/>
    <mergeCell ref="G60:K60"/>
    <mergeCell ref="B61:F61"/>
    <mergeCell ref="G61:K61"/>
    <mergeCell ref="B56:F56"/>
    <mergeCell ref="G56:K56"/>
    <mergeCell ref="B57:F57"/>
    <mergeCell ref="G57:K57"/>
    <mergeCell ref="B58:F58"/>
    <mergeCell ref="G58:K58"/>
    <mergeCell ref="B53:F53"/>
    <mergeCell ref="G53:K53"/>
    <mergeCell ref="B54:F54"/>
    <mergeCell ref="G54:K54"/>
    <mergeCell ref="B55:F55"/>
    <mergeCell ref="G55:K55"/>
    <mergeCell ref="B50:E50"/>
    <mergeCell ref="F50:K50"/>
    <mergeCell ref="B51:F51"/>
    <mergeCell ref="G51:K51"/>
    <mergeCell ref="B52:F52"/>
    <mergeCell ref="G52:K52"/>
    <mergeCell ref="B46:F46"/>
    <mergeCell ref="G46:K46"/>
    <mergeCell ref="B47:F47"/>
    <mergeCell ref="B48:C48"/>
    <mergeCell ref="D48:K48"/>
    <mergeCell ref="B49:D49"/>
    <mergeCell ref="E49:K49"/>
    <mergeCell ref="B43:C43"/>
    <mergeCell ref="D43:K43"/>
    <mergeCell ref="B44:D44"/>
    <mergeCell ref="E44:K44"/>
    <mergeCell ref="B45:E45"/>
    <mergeCell ref="F45:K45"/>
    <mergeCell ref="B39:E39"/>
    <mergeCell ref="F39:K39"/>
    <mergeCell ref="B40:F40"/>
    <mergeCell ref="G40:K40"/>
    <mergeCell ref="B41:F41"/>
    <mergeCell ref="C42:K42"/>
    <mergeCell ref="B35:F35"/>
    <mergeCell ref="G35:K35"/>
    <mergeCell ref="B36:F36"/>
    <mergeCell ref="G36:K36"/>
    <mergeCell ref="B37:F37"/>
    <mergeCell ref="B38:D38"/>
    <mergeCell ref="E38:K38"/>
    <mergeCell ref="B32:D32"/>
    <mergeCell ref="E32:K32"/>
    <mergeCell ref="B33:E33"/>
    <mergeCell ref="F33:K33"/>
    <mergeCell ref="B34:F34"/>
    <mergeCell ref="G34:K34"/>
    <mergeCell ref="B28:E28"/>
    <mergeCell ref="F28:K28"/>
    <mergeCell ref="B29:F29"/>
    <mergeCell ref="G29:K29"/>
    <mergeCell ref="B30:F30"/>
    <mergeCell ref="B31:C31"/>
    <mergeCell ref="D31:K31"/>
    <mergeCell ref="B24:F24"/>
    <mergeCell ref="B25:E25"/>
    <mergeCell ref="F25:K25"/>
    <mergeCell ref="B26:F26"/>
    <mergeCell ref="G26:K26"/>
    <mergeCell ref="B27:F27"/>
    <mergeCell ref="B21:F21"/>
    <mergeCell ref="G21:K21"/>
    <mergeCell ref="B22:F22"/>
    <mergeCell ref="G22:K22"/>
    <mergeCell ref="B23:F23"/>
    <mergeCell ref="G23:K23"/>
    <mergeCell ref="B17:F17"/>
    <mergeCell ref="G17:K17"/>
    <mergeCell ref="B18:F18"/>
    <mergeCell ref="B19:E19"/>
    <mergeCell ref="F19:K19"/>
    <mergeCell ref="B20:F20"/>
    <mergeCell ref="G20:K20"/>
    <mergeCell ref="B13:F13"/>
    <mergeCell ref="G13:K13"/>
    <mergeCell ref="B14:F14"/>
    <mergeCell ref="B15:E15"/>
    <mergeCell ref="F15:K15"/>
    <mergeCell ref="B16:F16"/>
    <mergeCell ref="G16:K16"/>
    <mergeCell ref="B11:F11"/>
    <mergeCell ref="G11:K11"/>
    <mergeCell ref="B12:F12"/>
    <mergeCell ref="G12:K12"/>
    <mergeCell ref="B6:E6"/>
    <mergeCell ref="F6:K6"/>
    <mergeCell ref="B7:F7"/>
    <mergeCell ref="G7:K7"/>
    <mergeCell ref="B8:F8"/>
    <mergeCell ref="B9:E9"/>
    <mergeCell ref="F9:K9"/>
    <mergeCell ref="B1:K1"/>
    <mergeCell ref="B2:K2"/>
    <mergeCell ref="C3:K3"/>
    <mergeCell ref="B4:C4"/>
    <mergeCell ref="D4:K4"/>
    <mergeCell ref="B5:D5"/>
    <mergeCell ref="E5:K5"/>
    <mergeCell ref="B10:F10"/>
    <mergeCell ref="G10:K10"/>
  </mergeCells>
  <pageMargins left="0.3611111111111111" right="0.3611111111111111" top="0.3611111111111111" bottom="0.3611111111111111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30"/>
  <sheetViews>
    <sheetView topLeftCell="A411" zoomScale="130" zoomScaleNormal="130" workbookViewId="0">
      <selection activeCell="O183" sqref="O183"/>
    </sheetView>
  </sheetViews>
  <sheetFormatPr defaultRowHeight="14.4" x14ac:dyDescent="0.3"/>
  <cols>
    <col min="1" max="1" width="11.6640625" style="109" bestFit="1" customWidth="1"/>
    <col min="2" max="2" width="2.33203125" style="109" customWidth="1"/>
    <col min="3" max="6" width="1.33203125" style="109" customWidth="1"/>
    <col min="7" max="7" width="0.88671875" style="109" customWidth="1"/>
    <col min="8" max="8" width="15.44140625" style="109" customWidth="1"/>
    <col min="9" max="9" width="0.88671875" style="109" customWidth="1"/>
    <col min="10" max="10" width="12.5546875" style="109" customWidth="1"/>
    <col min="11" max="11" width="4.44140625" style="109" customWidth="1"/>
    <col min="12" max="12" width="12.44140625" style="110" bestFit="1" customWidth="1"/>
    <col min="13" max="14" width="11.109375" style="110" bestFit="1" customWidth="1"/>
    <col min="15" max="15" width="12.109375" style="110" bestFit="1" customWidth="1"/>
    <col min="16" max="16" width="9.88671875" style="110" bestFit="1" customWidth="1"/>
    <col min="17" max="256" width="9.109375" style="109"/>
    <col min="257" max="257" width="11.6640625" style="109" bestFit="1" customWidth="1"/>
    <col min="258" max="258" width="2.33203125" style="109" customWidth="1"/>
    <col min="259" max="262" width="1.33203125" style="109" customWidth="1"/>
    <col min="263" max="263" width="0.88671875" style="109" customWidth="1"/>
    <col min="264" max="264" width="15.44140625" style="109" customWidth="1"/>
    <col min="265" max="265" width="0.88671875" style="109" customWidth="1"/>
    <col min="266" max="266" width="12.5546875" style="109" customWidth="1"/>
    <col min="267" max="267" width="4.44140625" style="109" customWidth="1"/>
    <col min="268" max="268" width="12.44140625" style="109" bestFit="1" customWidth="1"/>
    <col min="269" max="270" width="11.109375" style="109" bestFit="1" customWidth="1"/>
    <col min="271" max="271" width="12.109375" style="109" bestFit="1" customWidth="1"/>
    <col min="272" max="272" width="9.88671875" style="109" bestFit="1" customWidth="1"/>
    <col min="273" max="512" width="9.109375" style="109"/>
    <col min="513" max="513" width="11.6640625" style="109" bestFit="1" customWidth="1"/>
    <col min="514" max="514" width="2.33203125" style="109" customWidth="1"/>
    <col min="515" max="518" width="1.33203125" style="109" customWidth="1"/>
    <col min="519" max="519" width="0.88671875" style="109" customWidth="1"/>
    <col min="520" max="520" width="15.44140625" style="109" customWidth="1"/>
    <col min="521" max="521" width="0.88671875" style="109" customWidth="1"/>
    <col min="522" max="522" width="12.5546875" style="109" customWidth="1"/>
    <col min="523" max="523" width="4.44140625" style="109" customWidth="1"/>
    <col min="524" max="524" width="12.44140625" style="109" bestFit="1" customWidth="1"/>
    <col min="525" max="526" width="11.109375" style="109" bestFit="1" customWidth="1"/>
    <col min="527" max="527" width="12.109375" style="109" bestFit="1" customWidth="1"/>
    <col min="528" max="528" width="9.88671875" style="109" bestFit="1" customWidth="1"/>
    <col min="529" max="768" width="9.109375" style="109"/>
    <col min="769" max="769" width="11.6640625" style="109" bestFit="1" customWidth="1"/>
    <col min="770" max="770" width="2.33203125" style="109" customWidth="1"/>
    <col min="771" max="774" width="1.33203125" style="109" customWidth="1"/>
    <col min="775" max="775" width="0.88671875" style="109" customWidth="1"/>
    <col min="776" max="776" width="15.44140625" style="109" customWidth="1"/>
    <col min="777" max="777" width="0.88671875" style="109" customWidth="1"/>
    <col min="778" max="778" width="12.5546875" style="109" customWidth="1"/>
    <col min="779" max="779" width="4.44140625" style="109" customWidth="1"/>
    <col min="780" max="780" width="12.44140625" style="109" bestFit="1" customWidth="1"/>
    <col min="781" max="782" width="11.109375" style="109" bestFit="1" customWidth="1"/>
    <col min="783" max="783" width="12.109375" style="109" bestFit="1" customWidth="1"/>
    <col min="784" max="784" width="9.88671875" style="109" bestFit="1" customWidth="1"/>
    <col min="785" max="1024" width="9.109375" style="109"/>
    <col min="1025" max="1025" width="11.6640625" style="109" bestFit="1" customWidth="1"/>
    <col min="1026" max="1026" width="2.33203125" style="109" customWidth="1"/>
    <col min="1027" max="1030" width="1.33203125" style="109" customWidth="1"/>
    <col min="1031" max="1031" width="0.88671875" style="109" customWidth="1"/>
    <col min="1032" max="1032" width="15.44140625" style="109" customWidth="1"/>
    <col min="1033" max="1033" width="0.88671875" style="109" customWidth="1"/>
    <col min="1034" max="1034" width="12.5546875" style="109" customWidth="1"/>
    <col min="1035" max="1035" width="4.44140625" style="109" customWidth="1"/>
    <col min="1036" max="1036" width="12.44140625" style="109" bestFit="1" customWidth="1"/>
    <col min="1037" max="1038" width="11.109375" style="109" bestFit="1" customWidth="1"/>
    <col min="1039" max="1039" width="12.109375" style="109" bestFit="1" customWidth="1"/>
    <col min="1040" max="1040" width="9.88671875" style="109" bestFit="1" customWidth="1"/>
    <col min="1041" max="1280" width="9.109375" style="109"/>
    <col min="1281" max="1281" width="11.6640625" style="109" bestFit="1" customWidth="1"/>
    <col min="1282" max="1282" width="2.33203125" style="109" customWidth="1"/>
    <col min="1283" max="1286" width="1.33203125" style="109" customWidth="1"/>
    <col min="1287" max="1287" width="0.88671875" style="109" customWidth="1"/>
    <col min="1288" max="1288" width="15.44140625" style="109" customWidth="1"/>
    <col min="1289" max="1289" width="0.88671875" style="109" customWidth="1"/>
    <col min="1290" max="1290" width="12.5546875" style="109" customWidth="1"/>
    <col min="1291" max="1291" width="4.44140625" style="109" customWidth="1"/>
    <col min="1292" max="1292" width="12.44140625" style="109" bestFit="1" customWidth="1"/>
    <col min="1293" max="1294" width="11.109375" style="109" bestFit="1" customWidth="1"/>
    <col min="1295" max="1295" width="12.109375" style="109" bestFit="1" customWidth="1"/>
    <col min="1296" max="1296" width="9.88671875" style="109" bestFit="1" customWidth="1"/>
    <col min="1297" max="1536" width="9.109375" style="109"/>
    <col min="1537" max="1537" width="11.6640625" style="109" bestFit="1" customWidth="1"/>
    <col min="1538" max="1538" width="2.33203125" style="109" customWidth="1"/>
    <col min="1539" max="1542" width="1.33203125" style="109" customWidth="1"/>
    <col min="1543" max="1543" width="0.88671875" style="109" customWidth="1"/>
    <col min="1544" max="1544" width="15.44140625" style="109" customWidth="1"/>
    <col min="1545" max="1545" width="0.88671875" style="109" customWidth="1"/>
    <col min="1546" max="1546" width="12.5546875" style="109" customWidth="1"/>
    <col min="1547" max="1547" width="4.44140625" style="109" customWidth="1"/>
    <col min="1548" max="1548" width="12.44140625" style="109" bestFit="1" customWidth="1"/>
    <col min="1549" max="1550" width="11.109375" style="109" bestFit="1" customWidth="1"/>
    <col min="1551" max="1551" width="12.109375" style="109" bestFit="1" customWidth="1"/>
    <col min="1552" max="1552" width="9.88671875" style="109" bestFit="1" customWidth="1"/>
    <col min="1553" max="1792" width="9.109375" style="109"/>
    <col min="1793" max="1793" width="11.6640625" style="109" bestFit="1" customWidth="1"/>
    <col min="1794" max="1794" width="2.33203125" style="109" customWidth="1"/>
    <col min="1795" max="1798" width="1.33203125" style="109" customWidth="1"/>
    <col min="1799" max="1799" width="0.88671875" style="109" customWidth="1"/>
    <col min="1800" max="1800" width="15.44140625" style="109" customWidth="1"/>
    <col min="1801" max="1801" width="0.88671875" style="109" customWidth="1"/>
    <col min="1802" max="1802" width="12.5546875" style="109" customWidth="1"/>
    <col min="1803" max="1803" width="4.44140625" style="109" customWidth="1"/>
    <col min="1804" max="1804" width="12.44140625" style="109" bestFit="1" customWidth="1"/>
    <col min="1805" max="1806" width="11.109375" style="109" bestFit="1" customWidth="1"/>
    <col min="1807" max="1807" width="12.109375" style="109" bestFit="1" customWidth="1"/>
    <col min="1808" max="1808" width="9.88671875" style="109" bestFit="1" customWidth="1"/>
    <col min="1809" max="2048" width="9.109375" style="109"/>
    <col min="2049" max="2049" width="11.6640625" style="109" bestFit="1" customWidth="1"/>
    <col min="2050" max="2050" width="2.33203125" style="109" customWidth="1"/>
    <col min="2051" max="2054" width="1.33203125" style="109" customWidth="1"/>
    <col min="2055" max="2055" width="0.88671875" style="109" customWidth="1"/>
    <col min="2056" max="2056" width="15.44140625" style="109" customWidth="1"/>
    <col min="2057" max="2057" width="0.88671875" style="109" customWidth="1"/>
    <col min="2058" max="2058" width="12.5546875" style="109" customWidth="1"/>
    <col min="2059" max="2059" width="4.44140625" style="109" customWidth="1"/>
    <col min="2060" max="2060" width="12.44140625" style="109" bestFit="1" customWidth="1"/>
    <col min="2061" max="2062" width="11.109375" style="109" bestFit="1" customWidth="1"/>
    <col min="2063" max="2063" width="12.109375" style="109" bestFit="1" customWidth="1"/>
    <col min="2064" max="2064" width="9.88671875" style="109" bestFit="1" customWidth="1"/>
    <col min="2065" max="2304" width="9.109375" style="109"/>
    <col min="2305" max="2305" width="11.6640625" style="109" bestFit="1" customWidth="1"/>
    <col min="2306" max="2306" width="2.33203125" style="109" customWidth="1"/>
    <col min="2307" max="2310" width="1.33203125" style="109" customWidth="1"/>
    <col min="2311" max="2311" width="0.88671875" style="109" customWidth="1"/>
    <col min="2312" max="2312" width="15.44140625" style="109" customWidth="1"/>
    <col min="2313" max="2313" width="0.88671875" style="109" customWidth="1"/>
    <col min="2314" max="2314" width="12.5546875" style="109" customWidth="1"/>
    <col min="2315" max="2315" width="4.44140625" style="109" customWidth="1"/>
    <col min="2316" max="2316" width="12.44140625" style="109" bestFit="1" customWidth="1"/>
    <col min="2317" max="2318" width="11.109375" style="109" bestFit="1" customWidth="1"/>
    <col min="2319" max="2319" width="12.109375" style="109" bestFit="1" customWidth="1"/>
    <col min="2320" max="2320" width="9.88671875" style="109" bestFit="1" customWidth="1"/>
    <col min="2321" max="2560" width="9.109375" style="109"/>
    <col min="2561" max="2561" width="11.6640625" style="109" bestFit="1" customWidth="1"/>
    <col min="2562" max="2562" width="2.33203125" style="109" customWidth="1"/>
    <col min="2563" max="2566" width="1.33203125" style="109" customWidth="1"/>
    <col min="2567" max="2567" width="0.88671875" style="109" customWidth="1"/>
    <col min="2568" max="2568" width="15.44140625" style="109" customWidth="1"/>
    <col min="2569" max="2569" width="0.88671875" style="109" customWidth="1"/>
    <col min="2570" max="2570" width="12.5546875" style="109" customWidth="1"/>
    <col min="2571" max="2571" width="4.44140625" style="109" customWidth="1"/>
    <col min="2572" max="2572" width="12.44140625" style="109" bestFit="1" customWidth="1"/>
    <col min="2573" max="2574" width="11.109375" style="109" bestFit="1" customWidth="1"/>
    <col min="2575" max="2575" width="12.109375" style="109" bestFit="1" customWidth="1"/>
    <col min="2576" max="2576" width="9.88671875" style="109" bestFit="1" customWidth="1"/>
    <col min="2577" max="2816" width="9.109375" style="109"/>
    <col min="2817" max="2817" width="11.6640625" style="109" bestFit="1" customWidth="1"/>
    <col min="2818" max="2818" width="2.33203125" style="109" customWidth="1"/>
    <col min="2819" max="2822" width="1.33203125" style="109" customWidth="1"/>
    <col min="2823" max="2823" width="0.88671875" style="109" customWidth="1"/>
    <col min="2824" max="2824" width="15.44140625" style="109" customWidth="1"/>
    <col min="2825" max="2825" width="0.88671875" style="109" customWidth="1"/>
    <col min="2826" max="2826" width="12.5546875" style="109" customWidth="1"/>
    <col min="2827" max="2827" width="4.44140625" style="109" customWidth="1"/>
    <col min="2828" max="2828" width="12.44140625" style="109" bestFit="1" customWidth="1"/>
    <col min="2829" max="2830" width="11.109375" style="109" bestFit="1" customWidth="1"/>
    <col min="2831" max="2831" width="12.109375" style="109" bestFit="1" customWidth="1"/>
    <col min="2832" max="2832" width="9.88671875" style="109" bestFit="1" customWidth="1"/>
    <col min="2833" max="3072" width="9.109375" style="109"/>
    <col min="3073" max="3073" width="11.6640625" style="109" bestFit="1" customWidth="1"/>
    <col min="3074" max="3074" width="2.33203125" style="109" customWidth="1"/>
    <col min="3075" max="3078" width="1.33203125" style="109" customWidth="1"/>
    <col min="3079" max="3079" width="0.88671875" style="109" customWidth="1"/>
    <col min="3080" max="3080" width="15.44140625" style="109" customWidth="1"/>
    <col min="3081" max="3081" width="0.88671875" style="109" customWidth="1"/>
    <col min="3082" max="3082" width="12.5546875" style="109" customWidth="1"/>
    <col min="3083" max="3083" width="4.44140625" style="109" customWidth="1"/>
    <col min="3084" max="3084" width="12.44140625" style="109" bestFit="1" customWidth="1"/>
    <col min="3085" max="3086" width="11.109375" style="109" bestFit="1" customWidth="1"/>
    <col min="3087" max="3087" width="12.109375" style="109" bestFit="1" customWidth="1"/>
    <col min="3088" max="3088" width="9.88671875" style="109" bestFit="1" customWidth="1"/>
    <col min="3089" max="3328" width="9.109375" style="109"/>
    <col min="3329" max="3329" width="11.6640625" style="109" bestFit="1" customWidth="1"/>
    <col min="3330" max="3330" width="2.33203125" style="109" customWidth="1"/>
    <col min="3331" max="3334" width="1.33203125" style="109" customWidth="1"/>
    <col min="3335" max="3335" width="0.88671875" style="109" customWidth="1"/>
    <col min="3336" max="3336" width="15.44140625" style="109" customWidth="1"/>
    <col min="3337" max="3337" width="0.88671875" style="109" customWidth="1"/>
    <col min="3338" max="3338" width="12.5546875" style="109" customWidth="1"/>
    <col min="3339" max="3339" width="4.44140625" style="109" customWidth="1"/>
    <col min="3340" max="3340" width="12.44140625" style="109" bestFit="1" customWidth="1"/>
    <col min="3341" max="3342" width="11.109375" style="109" bestFit="1" customWidth="1"/>
    <col min="3343" max="3343" width="12.109375" style="109" bestFit="1" customWidth="1"/>
    <col min="3344" max="3344" width="9.88671875" style="109" bestFit="1" customWidth="1"/>
    <col min="3345" max="3584" width="9.109375" style="109"/>
    <col min="3585" max="3585" width="11.6640625" style="109" bestFit="1" customWidth="1"/>
    <col min="3586" max="3586" width="2.33203125" style="109" customWidth="1"/>
    <col min="3587" max="3590" width="1.33203125" style="109" customWidth="1"/>
    <col min="3591" max="3591" width="0.88671875" style="109" customWidth="1"/>
    <col min="3592" max="3592" width="15.44140625" style="109" customWidth="1"/>
    <col min="3593" max="3593" width="0.88671875" style="109" customWidth="1"/>
    <col min="3594" max="3594" width="12.5546875" style="109" customWidth="1"/>
    <col min="3595" max="3595" width="4.44140625" style="109" customWidth="1"/>
    <col min="3596" max="3596" width="12.44140625" style="109" bestFit="1" customWidth="1"/>
    <col min="3597" max="3598" width="11.109375" style="109" bestFit="1" customWidth="1"/>
    <col min="3599" max="3599" width="12.109375" style="109" bestFit="1" customWidth="1"/>
    <col min="3600" max="3600" width="9.88671875" style="109" bestFit="1" customWidth="1"/>
    <col min="3601" max="3840" width="9.109375" style="109"/>
    <col min="3841" max="3841" width="11.6640625" style="109" bestFit="1" customWidth="1"/>
    <col min="3842" max="3842" width="2.33203125" style="109" customWidth="1"/>
    <col min="3843" max="3846" width="1.33203125" style="109" customWidth="1"/>
    <col min="3847" max="3847" width="0.88671875" style="109" customWidth="1"/>
    <col min="3848" max="3848" width="15.44140625" style="109" customWidth="1"/>
    <col min="3849" max="3849" width="0.88671875" style="109" customWidth="1"/>
    <col min="3850" max="3850" width="12.5546875" style="109" customWidth="1"/>
    <col min="3851" max="3851" width="4.44140625" style="109" customWidth="1"/>
    <col min="3852" max="3852" width="12.44140625" style="109" bestFit="1" customWidth="1"/>
    <col min="3853" max="3854" width="11.109375" style="109" bestFit="1" customWidth="1"/>
    <col min="3855" max="3855" width="12.109375" style="109" bestFit="1" customWidth="1"/>
    <col min="3856" max="3856" width="9.88671875" style="109" bestFit="1" customWidth="1"/>
    <col min="3857" max="4096" width="9.109375" style="109"/>
    <col min="4097" max="4097" width="11.6640625" style="109" bestFit="1" customWidth="1"/>
    <col min="4098" max="4098" width="2.33203125" style="109" customWidth="1"/>
    <col min="4099" max="4102" width="1.33203125" style="109" customWidth="1"/>
    <col min="4103" max="4103" width="0.88671875" style="109" customWidth="1"/>
    <col min="4104" max="4104" width="15.44140625" style="109" customWidth="1"/>
    <col min="4105" max="4105" width="0.88671875" style="109" customWidth="1"/>
    <col min="4106" max="4106" width="12.5546875" style="109" customWidth="1"/>
    <col min="4107" max="4107" width="4.44140625" style="109" customWidth="1"/>
    <col min="4108" max="4108" width="12.44140625" style="109" bestFit="1" customWidth="1"/>
    <col min="4109" max="4110" width="11.109375" style="109" bestFit="1" customWidth="1"/>
    <col min="4111" max="4111" width="12.109375" style="109" bestFit="1" customWidth="1"/>
    <col min="4112" max="4112" width="9.88671875" style="109" bestFit="1" customWidth="1"/>
    <col min="4113" max="4352" width="9.109375" style="109"/>
    <col min="4353" max="4353" width="11.6640625" style="109" bestFit="1" customWidth="1"/>
    <col min="4354" max="4354" width="2.33203125" style="109" customWidth="1"/>
    <col min="4355" max="4358" width="1.33203125" style="109" customWidth="1"/>
    <col min="4359" max="4359" width="0.88671875" style="109" customWidth="1"/>
    <col min="4360" max="4360" width="15.44140625" style="109" customWidth="1"/>
    <col min="4361" max="4361" width="0.88671875" style="109" customWidth="1"/>
    <col min="4362" max="4362" width="12.5546875" style="109" customWidth="1"/>
    <col min="4363" max="4363" width="4.44140625" style="109" customWidth="1"/>
    <col min="4364" max="4364" width="12.44140625" style="109" bestFit="1" customWidth="1"/>
    <col min="4365" max="4366" width="11.109375" style="109" bestFit="1" customWidth="1"/>
    <col min="4367" max="4367" width="12.109375" style="109" bestFit="1" customWidth="1"/>
    <col min="4368" max="4368" width="9.88671875" style="109" bestFit="1" customWidth="1"/>
    <col min="4369" max="4608" width="9.109375" style="109"/>
    <col min="4609" max="4609" width="11.6640625" style="109" bestFit="1" customWidth="1"/>
    <col min="4610" max="4610" width="2.33203125" style="109" customWidth="1"/>
    <col min="4611" max="4614" width="1.33203125" style="109" customWidth="1"/>
    <col min="4615" max="4615" width="0.88671875" style="109" customWidth="1"/>
    <col min="4616" max="4616" width="15.44140625" style="109" customWidth="1"/>
    <col min="4617" max="4617" width="0.88671875" style="109" customWidth="1"/>
    <col min="4618" max="4618" width="12.5546875" style="109" customWidth="1"/>
    <col min="4619" max="4619" width="4.44140625" style="109" customWidth="1"/>
    <col min="4620" max="4620" width="12.44140625" style="109" bestFit="1" customWidth="1"/>
    <col min="4621" max="4622" width="11.109375" style="109" bestFit="1" customWidth="1"/>
    <col min="4623" max="4623" width="12.109375" style="109" bestFit="1" customWidth="1"/>
    <col min="4624" max="4624" width="9.88671875" style="109" bestFit="1" customWidth="1"/>
    <col min="4625" max="4864" width="9.109375" style="109"/>
    <col min="4865" max="4865" width="11.6640625" style="109" bestFit="1" customWidth="1"/>
    <col min="4866" max="4866" width="2.33203125" style="109" customWidth="1"/>
    <col min="4867" max="4870" width="1.33203125" style="109" customWidth="1"/>
    <col min="4871" max="4871" width="0.88671875" style="109" customWidth="1"/>
    <col min="4872" max="4872" width="15.44140625" style="109" customWidth="1"/>
    <col min="4873" max="4873" width="0.88671875" style="109" customWidth="1"/>
    <col min="4874" max="4874" width="12.5546875" style="109" customWidth="1"/>
    <col min="4875" max="4875" width="4.44140625" style="109" customWidth="1"/>
    <col min="4876" max="4876" width="12.44140625" style="109" bestFit="1" customWidth="1"/>
    <col min="4877" max="4878" width="11.109375" style="109" bestFit="1" customWidth="1"/>
    <col min="4879" max="4879" width="12.109375" style="109" bestFit="1" customWidth="1"/>
    <col min="4880" max="4880" width="9.88671875" style="109" bestFit="1" customWidth="1"/>
    <col min="4881" max="5120" width="9.109375" style="109"/>
    <col min="5121" max="5121" width="11.6640625" style="109" bestFit="1" customWidth="1"/>
    <col min="5122" max="5122" width="2.33203125" style="109" customWidth="1"/>
    <col min="5123" max="5126" width="1.33203125" style="109" customWidth="1"/>
    <col min="5127" max="5127" width="0.88671875" style="109" customWidth="1"/>
    <col min="5128" max="5128" width="15.44140625" style="109" customWidth="1"/>
    <col min="5129" max="5129" width="0.88671875" style="109" customWidth="1"/>
    <col min="5130" max="5130" width="12.5546875" style="109" customWidth="1"/>
    <col min="5131" max="5131" width="4.44140625" style="109" customWidth="1"/>
    <col min="5132" max="5132" width="12.44140625" style="109" bestFit="1" customWidth="1"/>
    <col min="5133" max="5134" width="11.109375" style="109" bestFit="1" customWidth="1"/>
    <col min="5135" max="5135" width="12.109375" style="109" bestFit="1" customWidth="1"/>
    <col min="5136" max="5136" width="9.88671875" style="109" bestFit="1" customWidth="1"/>
    <col min="5137" max="5376" width="9.109375" style="109"/>
    <col min="5377" max="5377" width="11.6640625" style="109" bestFit="1" customWidth="1"/>
    <col min="5378" max="5378" width="2.33203125" style="109" customWidth="1"/>
    <col min="5379" max="5382" width="1.33203125" style="109" customWidth="1"/>
    <col min="5383" max="5383" width="0.88671875" style="109" customWidth="1"/>
    <col min="5384" max="5384" width="15.44140625" style="109" customWidth="1"/>
    <col min="5385" max="5385" width="0.88671875" style="109" customWidth="1"/>
    <col min="5386" max="5386" width="12.5546875" style="109" customWidth="1"/>
    <col min="5387" max="5387" width="4.44140625" style="109" customWidth="1"/>
    <col min="5388" max="5388" width="12.44140625" style="109" bestFit="1" customWidth="1"/>
    <col min="5389" max="5390" width="11.109375" style="109" bestFit="1" customWidth="1"/>
    <col min="5391" max="5391" width="12.109375" style="109" bestFit="1" customWidth="1"/>
    <col min="5392" max="5392" width="9.88671875" style="109" bestFit="1" customWidth="1"/>
    <col min="5393" max="5632" width="9.109375" style="109"/>
    <col min="5633" max="5633" width="11.6640625" style="109" bestFit="1" customWidth="1"/>
    <col min="5634" max="5634" width="2.33203125" style="109" customWidth="1"/>
    <col min="5635" max="5638" width="1.33203125" style="109" customWidth="1"/>
    <col min="5639" max="5639" width="0.88671875" style="109" customWidth="1"/>
    <col min="5640" max="5640" width="15.44140625" style="109" customWidth="1"/>
    <col min="5641" max="5641" width="0.88671875" style="109" customWidth="1"/>
    <col min="5642" max="5642" width="12.5546875" style="109" customWidth="1"/>
    <col min="5643" max="5643" width="4.44140625" style="109" customWidth="1"/>
    <col min="5644" max="5644" width="12.44140625" style="109" bestFit="1" customWidth="1"/>
    <col min="5645" max="5646" width="11.109375" style="109" bestFit="1" customWidth="1"/>
    <col min="5647" max="5647" width="12.109375" style="109" bestFit="1" customWidth="1"/>
    <col min="5648" max="5648" width="9.88671875" style="109" bestFit="1" customWidth="1"/>
    <col min="5649" max="5888" width="9.109375" style="109"/>
    <col min="5889" max="5889" width="11.6640625" style="109" bestFit="1" customWidth="1"/>
    <col min="5890" max="5890" width="2.33203125" style="109" customWidth="1"/>
    <col min="5891" max="5894" width="1.33203125" style="109" customWidth="1"/>
    <col min="5895" max="5895" width="0.88671875" style="109" customWidth="1"/>
    <col min="5896" max="5896" width="15.44140625" style="109" customWidth="1"/>
    <col min="5897" max="5897" width="0.88671875" style="109" customWidth="1"/>
    <col min="5898" max="5898" width="12.5546875" style="109" customWidth="1"/>
    <col min="5899" max="5899" width="4.44140625" style="109" customWidth="1"/>
    <col min="5900" max="5900" width="12.44140625" style="109" bestFit="1" customWidth="1"/>
    <col min="5901" max="5902" width="11.109375" style="109" bestFit="1" customWidth="1"/>
    <col min="5903" max="5903" width="12.109375" style="109" bestFit="1" customWidth="1"/>
    <col min="5904" max="5904" width="9.88671875" style="109" bestFit="1" customWidth="1"/>
    <col min="5905" max="6144" width="9.109375" style="109"/>
    <col min="6145" max="6145" width="11.6640625" style="109" bestFit="1" customWidth="1"/>
    <col min="6146" max="6146" width="2.33203125" style="109" customWidth="1"/>
    <col min="6147" max="6150" width="1.33203125" style="109" customWidth="1"/>
    <col min="6151" max="6151" width="0.88671875" style="109" customWidth="1"/>
    <col min="6152" max="6152" width="15.44140625" style="109" customWidth="1"/>
    <col min="6153" max="6153" width="0.88671875" style="109" customWidth="1"/>
    <col min="6154" max="6154" width="12.5546875" style="109" customWidth="1"/>
    <col min="6155" max="6155" width="4.44140625" style="109" customWidth="1"/>
    <col min="6156" max="6156" width="12.44140625" style="109" bestFit="1" customWidth="1"/>
    <col min="6157" max="6158" width="11.109375" style="109" bestFit="1" customWidth="1"/>
    <col min="6159" max="6159" width="12.109375" style="109" bestFit="1" customWidth="1"/>
    <col min="6160" max="6160" width="9.88671875" style="109" bestFit="1" customWidth="1"/>
    <col min="6161" max="6400" width="9.109375" style="109"/>
    <col min="6401" max="6401" width="11.6640625" style="109" bestFit="1" customWidth="1"/>
    <col min="6402" max="6402" width="2.33203125" style="109" customWidth="1"/>
    <col min="6403" max="6406" width="1.33203125" style="109" customWidth="1"/>
    <col min="6407" max="6407" width="0.88671875" style="109" customWidth="1"/>
    <col min="6408" max="6408" width="15.44140625" style="109" customWidth="1"/>
    <col min="6409" max="6409" width="0.88671875" style="109" customWidth="1"/>
    <col min="6410" max="6410" width="12.5546875" style="109" customWidth="1"/>
    <col min="6411" max="6411" width="4.44140625" style="109" customWidth="1"/>
    <col min="6412" max="6412" width="12.44140625" style="109" bestFit="1" customWidth="1"/>
    <col min="6413" max="6414" width="11.109375" style="109" bestFit="1" customWidth="1"/>
    <col min="6415" max="6415" width="12.109375" style="109" bestFit="1" customWidth="1"/>
    <col min="6416" max="6416" width="9.88671875" style="109" bestFit="1" customWidth="1"/>
    <col min="6417" max="6656" width="9.109375" style="109"/>
    <col min="6657" max="6657" width="11.6640625" style="109" bestFit="1" customWidth="1"/>
    <col min="6658" max="6658" width="2.33203125" style="109" customWidth="1"/>
    <col min="6659" max="6662" width="1.33203125" style="109" customWidth="1"/>
    <col min="6663" max="6663" width="0.88671875" style="109" customWidth="1"/>
    <col min="6664" max="6664" width="15.44140625" style="109" customWidth="1"/>
    <col min="6665" max="6665" width="0.88671875" style="109" customWidth="1"/>
    <col min="6666" max="6666" width="12.5546875" style="109" customWidth="1"/>
    <col min="6667" max="6667" width="4.44140625" style="109" customWidth="1"/>
    <col min="6668" max="6668" width="12.44140625" style="109" bestFit="1" customWidth="1"/>
    <col min="6669" max="6670" width="11.109375" style="109" bestFit="1" customWidth="1"/>
    <col min="6671" max="6671" width="12.109375" style="109" bestFit="1" customWidth="1"/>
    <col min="6672" max="6672" width="9.88671875" style="109" bestFit="1" customWidth="1"/>
    <col min="6673" max="6912" width="9.109375" style="109"/>
    <col min="6913" max="6913" width="11.6640625" style="109" bestFit="1" customWidth="1"/>
    <col min="6914" max="6914" width="2.33203125" style="109" customWidth="1"/>
    <col min="6915" max="6918" width="1.33203125" style="109" customWidth="1"/>
    <col min="6919" max="6919" width="0.88671875" style="109" customWidth="1"/>
    <col min="6920" max="6920" width="15.44140625" style="109" customWidth="1"/>
    <col min="6921" max="6921" width="0.88671875" style="109" customWidth="1"/>
    <col min="6922" max="6922" width="12.5546875" style="109" customWidth="1"/>
    <col min="6923" max="6923" width="4.44140625" style="109" customWidth="1"/>
    <col min="6924" max="6924" width="12.44140625" style="109" bestFit="1" customWidth="1"/>
    <col min="6925" max="6926" width="11.109375" style="109" bestFit="1" customWidth="1"/>
    <col min="6927" max="6927" width="12.109375" style="109" bestFit="1" customWidth="1"/>
    <col min="6928" max="6928" width="9.88671875" style="109" bestFit="1" customWidth="1"/>
    <col min="6929" max="7168" width="9.109375" style="109"/>
    <col min="7169" max="7169" width="11.6640625" style="109" bestFit="1" customWidth="1"/>
    <col min="7170" max="7170" width="2.33203125" style="109" customWidth="1"/>
    <col min="7171" max="7174" width="1.33203125" style="109" customWidth="1"/>
    <col min="7175" max="7175" width="0.88671875" style="109" customWidth="1"/>
    <col min="7176" max="7176" width="15.44140625" style="109" customWidth="1"/>
    <col min="7177" max="7177" width="0.88671875" style="109" customWidth="1"/>
    <col min="7178" max="7178" width="12.5546875" style="109" customWidth="1"/>
    <col min="7179" max="7179" width="4.44140625" style="109" customWidth="1"/>
    <col min="7180" max="7180" width="12.44140625" style="109" bestFit="1" customWidth="1"/>
    <col min="7181" max="7182" width="11.109375" style="109" bestFit="1" customWidth="1"/>
    <col min="7183" max="7183" width="12.109375" style="109" bestFit="1" customWidth="1"/>
    <col min="7184" max="7184" width="9.88671875" style="109" bestFit="1" customWidth="1"/>
    <col min="7185" max="7424" width="9.109375" style="109"/>
    <col min="7425" max="7425" width="11.6640625" style="109" bestFit="1" customWidth="1"/>
    <col min="7426" max="7426" width="2.33203125" style="109" customWidth="1"/>
    <col min="7427" max="7430" width="1.33203125" style="109" customWidth="1"/>
    <col min="7431" max="7431" width="0.88671875" style="109" customWidth="1"/>
    <col min="7432" max="7432" width="15.44140625" style="109" customWidth="1"/>
    <col min="7433" max="7433" width="0.88671875" style="109" customWidth="1"/>
    <col min="7434" max="7434" width="12.5546875" style="109" customWidth="1"/>
    <col min="7435" max="7435" width="4.44140625" style="109" customWidth="1"/>
    <col min="7436" max="7436" width="12.44140625" style="109" bestFit="1" customWidth="1"/>
    <col min="7437" max="7438" width="11.109375" style="109" bestFit="1" customWidth="1"/>
    <col min="7439" max="7439" width="12.109375" style="109" bestFit="1" customWidth="1"/>
    <col min="7440" max="7440" width="9.88671875" style="109" bestFit="1" customWidth="1"/>
    <col min="7441" max="7680" width="9.109375" style="109"/>
    <col min="7681" max="7681" width="11.6640625" style="109" bestFit="1" customWidth="1"/>
    <col min="7682" max="7682" width="2.33203125" style="109" customWidth="1"/>
    <col min="7683" max="7686" width="1.33203125" style="109" customWidth="1"/>
    <col min="7687" max="7687" width="0.88671875" style="109" customWidth="1"/>
    <col min="7688" max="7688" width="15.44140625" style="109" customWidth="1"/>
    <col min="7689" max="7689" width="0.88671875" style="109" customWidth="1"/>
    <col min="7690" max="7690" width="12.5546875" style="109" customWidth="1"/>
    <col min="7691" max="7691" width="4.44140625" style="109" customWidth="1"/>
    <col min="7692" max="7692" width="12.44140625" style="109" bestFit="1" customWidth="1"/>
    <col min="7693" max="7694" width="11.109375" style="109" bestFit="1" customWidth="1"/>
    <col min="7695" max="7695" width="12.109375" style="109" bestFit="1" customWidth="1"/>
    <col min="7696" max="7696" width="9.88671875" style="109" bestFit="1" customWidth="1"/>
    <col min="7697" max="7936" width="9.109375" style="109"/>
    <col min="7937" max="7937" width="11.6640625" style="109" bestFit="1" customWidth="1"/>
    <col min="7938" max="7938" width="2.33203125" style="109" customWidth="1"/>
    <col min="7939" max="7942" width="1.33203125" style="109" customWidth="1"/>
    <col min="7943" max="7943" width="0.88671875" style="109" customWidth="1"/>
    <col min="7944" max="7944" width="15.44140625" style="109" customWidth="1"/>
    <col min="7945" max="7945" width="0.88671875" style="109" customWidth="1"/>
    <col min="7946" max="7946" width="12.5546875" style="109" customWidth="1"/>
    <col min="7947" max="7947" width="4.44140625" style="109" customWidth="1"/>
    <col min="7948" max="7948" width="12.44140625" style="109" bestFit="1" customWidth="1"/>
    <col min="7949" max="7950" width="11.109375" style="109" bestFit="1" customWidth="1"/>
    <col min="7951" max="7951" width="12.109375" style="109" bestFit="1" customWidth="1"/>
    <col min="7952" max="7952" width="9.88671875" style="109" bestFit="1" customWidth="1"/>
    <col min="7953" max="8192" width="9.109375" style="109"/>
    <col min="8193" max="8193" width="11.6640625" style="109" bestFit="1" customWidth="1"/>
    <col min="8194" max="8194" width="2.33203125" style="109" customWidth="1"/>
    <col min="8195" max="8198" width="1.33203125" style="109" customWidth="1"/>
    <col min="8199" max="8199" width="0.88671875" style="109" customWidth="1"/>
    <col min="8200" max="8200" width="15.44140625" style="109" customWidth="1"/>
    <col min="8201" max="8201" width="0.88671875" style="109" customWidth="1"/>
    <col min="8202" max="8202" width="12.5546875" style="109" customWidth="1"/>
    <col min="8203" max="8203" width="4.44140625" style="109" customWidth="1"/>
    <col min="8204" max="8204" width="12.44140625" style="109" bestFit="1" customWidth="1"/>
    <col min="8205" max="8206" width="11.109375" style="109" bestFit="1" customWidth="1"/>
    <col min="8207" max="8207" width="12.109375" style="109" bestFit="1" customWidth="1"/>
    <col min="8208" max="8208" width="9.88671875" style="109" bestFit="1" customWidth="1"/>
    <col min="8209" max="8448" width="9.109375" style="109"/>
    <col min="8449" max="8449" width="11.6640625" style="109" bestFit="1" customWidth="1"/>
    <col min="8450" max="8450" width="2.33203125" style="109" customWidth="1"/>
    <col min="8451" max="8454" width="1.33203125" style="109" customWidth="1"/>
    <col min="8455" max="8455" width="0.88671875" style="109" customWidth="1"/>
    <col min="8456" max="8456" width="15.44140625" style="109" customWidth="1"/>
    <col min="8457" max="8457" width="0.88671875" style="109" customWidth="1"/>
    <col min="8458" max="8458" width="12.5546875" style="109" customWidth="1"/>
    <col min="8459" max="8459" width="4.44140625" style="109" customWidth="1"/>
    <col min="8460" max="8460" width="12.44140625" style="109" bestFit="1" customWidth="1"/>
    <col min="8461" max="8462" width="11.109375" style="109" bestFit="1" customWidth="1"/>
    <col min="8463" max="8463" width="12.109375" style="109" bestFit="1" customWidth="1"/>
    <col min="8464" max="8464" width="9.88671875" style="109" bestFit="1" customWidth="1"/>
    <col min="8465" max="8704" width="9.109375" style="109"/>
    <col min="8705" max="8705" width="11.6640625" style="109" bestFit="1" customWidth="1"/>
    <col min="8706" max="8706" width="2.33203125" style="109" customWidth="1"/>
    <col min="8707" max="8710" width="1.33203125" style="109" customWidth="1"/>
    <col min="8711" max="8711" width="0.88671875" style="109" customWidth="1"/>
    <col min="8712" max="8712" width="15.44140625" style="109" customWidth="1"/>
    <col min="8713" max="8713" width="0.88671875" style="109" customWidth="1"/>
    <col min="8714" max="8714" width="12.5546875" style="109" customWidth="1"/>
    <col min="8715" max="8715" width="4.44140625" style="109" customWidth="1"/>
    <col min="8716" max="8716" width="12.44140625" style="109" bestFit="1" customWidth="1"/>
    <col min="8717" max="8718" width="11.109375" style="109" bestFit="1" customWidth="1"/>
    <col min="8719" max="8719" width="12.109375" style="109" bestFit="1" customWidth="1"/>
    <col min="8720" max="8720" width="9.88671875" style="109" bestFit="1" customWidth="1"/>
    <col min="8721" max="8960" width="9.109375" style="109"/>
    <col min="8961" max="8961" width="11.6640625" style="109" bestFit="1" customWidth="1"/>
    <col min="8962" max="8962" width="2.33203125" style="109" customWidth="1"/>
    <col min="8963" max="8966" width="1.33203125" style="109" customWidth="1"/>
    <col min="8967" max="8967" width="0.88671875" style="109" customWidth="1"/>
    <col min="8968" max="8968" width="15.44140625" style="109" customWidth="1"/>
    <col min="8969" max="8969" width="0.88671875" style="109" customWidth="1"/>
    <col min="8970" max="8970" width="12.5546875" style="109" customWidth="1"/>
    <col min="8971" max="8971" width="4.44140625" style="109" customWidth="1"/>
    <col min="8972" max="8972" width="12.44140625" style="109" bestFit="1" customWidth="1"/>
    <col min="8973" max="8974" width="11.109375" style="109" bestFit="1" customWidth="1"/>
    <col min="8975" max="8975" width="12.109375" style="109" bestFit="1" customWidth="1"/>
    <col min="8976" max="8976" width="9.88671875" style="109" bestFit="1" customWidth="1"/>
    <col min="8977" max="9216" width="9.109375" style="109"/>
    <col min="9217" max="9217" width="11.6640625" style="109" bestFit="1" customWidth="1"/>
    <col min="9218" max="9218" width="2.33203125" style="109" customWidth="1"/>
    <col min="9219" max="9222" width="1.33203125" style="109" customWidth="1"/>
    <col min="9223" max="9223" width="0.88671875" style="109" customWidth="1"/>
    <col min="9224" max="9224" width="15.44140625" style="109" customWidth="1"/>
    <col min="9225" max="9225" width="0.88671875" style="109" customWidth="1"/>
    <col min="9226" max="9226" width="12.5546875" style="109" customWidth="1"/>
    <col min="9227" max="9227" width="4.44140625" style="109" customWidth="1"/>
    <col min="9228" max="9228" width="12.44140625" style="109" bestFit="1" customWidth="1"/>
    <col min="9229" max="9230" width="11.109375" style="109" bestFit="1" customWidth="1"/>
    <col min="9231" max="9231" width="12.109375" style="109" bestFit="1" customWidth="1"/>
    <col min="9232" max="9232" width="9.88671875" style="109" bestFit="1" customWidth="1"/>
    <col min="9233" max="9472" width="9.109375" style="109"/>
    <col min="9473" max="9473" width="11.6640625" style="109" bestFit="1" customWidth="1"/>
    <col min="9474" max="9474" width="2.33203125" style="109" customWidth="1"/>
    <col min="9475" max="9478" width="1.33203125" style="109" customWidth="1"/>
    <col min="9479" max="9479" width="0.88671875" style="109" customWidth="1"/>
    <col min="9480" max="9480" width="15.44140625" style="109" customWidth="1"/>
    <col min="9481" max="9481" width="0.88671875" style="109" customWidth="1"/>
    <col min="9482" max="9482" width="12.5546875" style="109" customWidth="1"/>
    <col min="9483" max="9483" width="4.44140625" style="109" customWidth="1"/>
    <col min="9484" max="9484" width="12.44140625" style="109" bestFit="1" customWidth="1"/>
    <col min="9485" max="9486" width="11.109375" style="109" bestFit="1" customWidth="1"/>
    <col min="9487" max="9487" width="12.109375" style="109" bestFit="1" customWidth="1"/>
    <col min="9488" max="9488" width="9.88671875" style="109" bestFit="1" customWidth="1"/>
    <col min="9489" max="9728" width="9.109375" style="109"/>
    <col min="9729" max="9729" width="11.6640625" style="109" bestFit="1" customWidth="1"/>
    <col min="9730" max="9730" width="2.33203125" style="109" customWidth="1"/>
    <col min="9731" max="9734" width="1.33203125" style="109" customWidth="1"/>
    <col min="9735" max="9735" width="0.88671875" style="109" customWidth="1"/>
    <col min="9736" max="9736" width="15.44140625" style="109" customWidth="1"/>
    <col min="9737" max="9737" width="0.88671875" style="109" customWidth="1"/>
    <col min="9738" max="9738" width="12.5546875" style="109" customWidth="1"/>
    <col min="9739" max="9739" width="4.44140625" style="109" customWidth="1"/>
    <col min="9740" max="9740" width="12.44140625" style="109" bestFit="1" customWidth="1"/>
    <col min="9741" max="9742" width="11.109375" style="109" bestFit="1" customWidth="1"/>
    <col min="9743" max="9743" width="12.109375" style="109" bestFit="1" customWidth="1"/>
    <col min="9744" max="9744" width="9.88671875" style="109" bestFit="1" customWidth="1"/>
    <col min="9745" max="9984" width="9.109375" style="109"/>
    <col min="9985" max="9985" width="11.6640625" style="109" bestFit="1" customWidth="1"/>
    <col min="9986" max="9986" width="2.33203125" style="109" customWidth="1"/>
    <col min="9987" max="9990" width="1.33203125" style="109" customWidth="1"/>
    <col min="9991" max="9991" width="0.88671875" style="109" customWidth="1"/>
    <col min="9992" max="9992" width="15.44140625" style="109" customWidth="1"/>
    <col min="9993" max="9993" width="0.88671875" style="109" customWidth="1"/>
    <col min="9994" max="9994" width="12.5546875" style="109" customWidth="1"/>
    <col min="9995" max="9995" width="4.44140625" style="109" customWidth="1"/>
    <col min="9996" max="9996" width="12.44140625" style="109" bestFit="1" customWidth="1"/>
    <col min="9997" max="9998" width="11.109375" style="109" bestFit="1" customWidth="1"/>
    <col min="9999" max="9999" width="12.109375" style="109" bestFit="1" customWidth="1"/>
    <col min="10000" max="10000" width="9.88671875" style="109" bestFit="1" customWidth="1"/>
    <col min="10001" max="10240" width="9.109375" style="109"/>
    <col min="10241" max="10241" width="11.6640625" style="109" bestFit="1" customWidth="1"/>
    <col min="10242" max="10242" width="2.33203125" style="109" customWidth="1"/>
    <col min="10243" max="10246" width="1.33203125" style="109" customWidth="1"/>
    <col min="10247" max="10247" width="0.88671875" style="109" customWidth="1"/>
    <col min="10248" max="10248" width="15.44140625" style="109" customWidth="1"/>
    <col min="10249" max="10249" width="0.88671875" style="109" customWidth="1"/>
    <col min="10250" max="10250" width="12.5546875" style="109" customWidth="1"/>
    <col min="10251" max="10251" width="4.44140625" style="109" customWidth="1"/>
    <col min="10252" max="10252" width="12.44140625" style="109" bestFit="1" customWidth="1"/>
    <col min="10253" max="10254" width="11.109375" style="109" bestFit="1" customWidth="1"/>
    <col min="10255" max="10255" width="12.109375" style="109" bestFit="1" customWidth="1"/>
    <col min="10256" max="10256" width="9.88671875" style="109" bestFit="1" customWidth="1"/>
    <col min="10257" max="10496" width="9.109375" style="109"/>
    <col min="10497" max="10497" width="11.6640625" style="109" bestFit="1" customWidth="1"/>
    <col min="10498" max="10498" width="2.33203125" style="109" customWidth="1"/>
    <col min="10499" max="10502" width="1.33203125" style="109" customWidth="1"/>
    <col min="10503" max="10503" width="0.88671875" style="109" customWidth="1"/>
    <col min="10504" max="10504" width="15.44140625" style="109" customWidth="1"/>
    <col min="10505" max="10505" width="0.88671875" style="109" customWidth="1"/>
    <col min="10506" max="10506" width="12.5546875" style="109" customWidth="1"/>
    <col min="10507" max="10507" width="4.44140625" style="109" customWidth="1"/>
    <col min="10508" max="10508" width="12.44140625" style="109" bestFit="1" customWidth="1"/>
    <col min="10509" max="10510" width="11.109375" style="109" bestFit="1" customWidth="1"/>
    <col min="10511" max="10511" width="12.109375" style="109" bestFit="1" customWidth="1"/>
    <col min="10512" max="10512" width="9.88671875" style="109" bestFit="1" customWidth="1"/>
    <col min="10513" max="10752" width="9.109375" style="109"/>
    <col min="10753" max="10753" width="11.6640625" style="109" bestFit="1" customWidth="1"/>
    <col min="10754" max="10754" width="2.33203125" style="109" customWidth="1"/>
    <col min="10755" max="10758" width="1.33203125" style="109" customWidth="1"/>
    <col min="10759" max="10759" width="0.88671875" style="109" customWidth="1"/>
    <col min="10760" max="10760" width="15.44140625" style="109" customWidth="1"/>
    <col min="10761" max="10761" width="0.88671875" style="109" customWidth="1"/>
    <col min="10762" max="10762" width="12.5546875" style="109" customWidth="1"/>
    <col min="10763" max="10763" width="4.44140625" style="109" customWidth="1"/>
    <col min="10764" max="10764" width="12.44140625" style="109" bestFit="1" customWidth="1"/>
    <col min="10765" max="10766" width="11.109375" style="109" bestFit="1" customWidth="1"/>
    <col min="10767" max="10767" width="12.109375" style="109" bestFit="1" customWidth="1"/>
    <col min="10768" max="10768" width="9.88671875" style="109" bestFit="1" customWidth="1"/>
    <col min="10769" max="11008" width="9.109375" style="109"/>
    <col min="11009" max="11009" width="11.6640625" style="109" bestFit="1" customWidth="1"/>
    <col min="11010" max="11010" width="2.33203125" style="109" customWidth="1"/>
    <col min="11011" max="11014" width="1.33203125" style="109" customWidth="1"/>
    <col min="11015" max="11015" width="0.88671875" style="109" customWidth="1"/>
    <col min="11016" max="11016" width="15.44140625" style="109" customWidth="1"/>
    <col min="11017" max="11017" width="0.88671875" style="109" customWidth="1"/>
    <col min="11018" max="11018" width="12.5546875" style="109" customWidth="1"/>
    <col min="11019" max="11019" width="4.44140625" style="109" customWidth="1"/>
    <col min="11020" max="11020" width="12.44140625" style="109" bestFit="1" customWidth="1"/>
    <col min="11021" max="11022" width="11.109375" style="109" bestFit="1" customWidth="1"/>
    <col min="11023" max="11023" width="12.109375" style="109" bestFit="1" customWidth="1"/>
    <col min="11024" max="11024" width="9.88671875" style="109" bestFit="1" customWidth="1"/>
    <col min="11025" max="11264" width="9.109375" style="109"/>
    <col min="11265" max="11265" width="11.6640625" style="109" bestFit="1" customWidth="1"/>
    <col min="11266" max="11266" width="2.33203125" style="109" customWidth="1"/>
    <col min="11267" max="11270" width="1.33203125" style="109" customWidth="1"/>
    <col min="11271" max="11271" width="0.88671875" style="109" customWidth="1"/>
    <col min="11272" max="11272" width="15.44140625" style="109" customWidth="1"/>
    <col min="11273" max="11273" width="0.88671875" style="109" customWidth="1"/>
    <col min="11274" max="11274" width="12.5546875" style="109" customWidth="1"/>
    <col min="11275" max="11275" width="4.44140625" style="109" customWidth="1"/>
    <col min="11276" max="11276" width="12.44140625" style="109" bestFit="1" customWidth="1"/>
    <col min="11277" max="11278" width="11.109375" style="109" bestFit="1" customWidth="1"/>
    <col min="11279" max="11279" width="12.109375" style="109" bestFit="1" customWidth="1"/>
    <col min="11280" max="11280" width="9.88671875" style="109" bestFit="1" customWidth="1"/>
    <col min="11281" max="11520" width="9.109375" style="109"/>
    <col min="11521" max="11521" width="11.6640625" style="109" bestFit="1" customWidth="1"/>
    <col min="11522" max="11522" width="2.33203125" style="109" customWidth="1"/>
    <col min="11523" max="11526" width="1.33203125" style="109" customWidth="1"/>
    <col min="11527" max="11527" width="0.88671875" style="109" customWidth="1"/>
    <col min="11528" max="11528" width="15.44140625" style="109" customWidth="1"/>
    <col min="11529" max="11529" width="0.88671875" style="109" customWidth="1"/>
    <col min="11530" max="11530" width="12.5546875" style="109" customWidth="1"/>
    <col min="11531" max="11531" width="4.44140625" style="109" customWidth="1"/>
    <col min="11532" max="11532" width="12.44140625" style="109" bestFit="1" customWidth="1"/>
    <col min="11533" max="11534" width="11.109375" style="109" bestFit="1" customWidth="1"/>
    <col min="11535" max="11535" width="12.109375" style="109" bestFit="1" customWidth="1"/>
    <col min="11536" max="11536" width="9.88671875" style="109" bestFit="1" customWidth="1"/>
    <col min="11537" max="11776" width="9.109375" style="109"/>
    <col min="11777" max="11777" width="11.6640625" style="109" bestFit="1" customWidth="1"/>
    <col min="11778" max="11778" width="2.33203125" style="109" customWidth="1"/>
    <col min="11779" max="11782" width="1.33203125" style="109" customWidth="1"/>
    <col min="11783" max="11783" width="0.88671875" style="109" customWidth="1"/>
    <col min="11784" max="11784" width="15.44140625" style="109" customWidth="1"/>
    <col min="11785" max="11785" width="0.88671875" style="109" customWidth="1"/>
    <col min="11786" max="11786" width="12.5546875" style="109" customWidth="1"/>
    <col min="11787" max="11787" width="4.44140625" style="109" customWidth="1"/>
    <col min="11788" max="11788" width="12.44140625" style="109" bestFit="1" customWidth="1"/>
    <col min="11789" max="11790" width="11.109375" style="109" bestFit="1" customWidth="1"/>
    <col min="11791" max="11791" width="12.109375" style="109" bestFit="1" customWidth="1"/>
    <col min="11792" max="11792" width="9.88671875" style="109" bestFit="1" customWidth="1"/>
    <col min="11793" max="12032" width="9.109375" style="109"/>
    <col min="12033" max="12033" width="11.6640625" style="109" bestFit="1" customWidth="1"/>
    <col min="12034" max="12034" width="2.33203125" style="109" customWidth="1"/>
    <col min="12035" max="12038" width="1.33203125" style="109" customWidth="1"/>
    <col min="12039" max="12039" width="0.88671875" style="109" customWidth="1"/>
    <col min="12040" max="12040" width="15.44140625" style="109" customWidth="1"/>
    <col min="12041" max="12041" width="0.88671875" style="109" customWidth="1"/>
    <col min="12042" max="12042" width="12.5546875" style="109" customWidth="1"/>
    <col min="12043" max="12043" width="4.44140625" style="109" customWidth="1"/>
    <col min="12044" max="12044" width="12.44140625" style="109" bestFit="1" customWidth="1"/>
    <col min="12045" max="12046" width="11.109375" style="109" bestFit="1" customWidth="1"/>
    <col min="12047" max="12047" width="12.109375" style="109" bestFit="1" customWidth="1"/>
    <col min="12048" max="12048" width="9.88671875" style="109" bestFit="1" customWidth="1"/>
    <col min="12049" max="12288" width="9.109375" style="109"/>
    <col min="12289" max="12289" width="11.6640625" style="109" bestFit="1" customWidth="1"/>
    <col min="12290" max="12290" width="2.33203125" style="109" customWidth="1"/>
    <col min="12291" max="12294" width="1.33203125" style="109" customWidth="1"/>
    <col min="12295" max="12295" width="0.88671875" style="109" customWidth="1"/>
    <col min="12296" max="12296" width="15.44140625" style="109" customWidth="1"/>
    <col min="12297" max="12297" width="0.88671875" style="109" customWidth="1"/>
    <col min="12298" max="12298" width="12.5546875" style="109" customWidth="1"/>
    <col min="12299" max="12299" width="4.44140625" style="109" customWidth="1"/>
    <col min="12300" max="12300" width="12.44140625" style="109" bestFit="1" customWidth="1"/>
    <col min="12301" max="12302" width="11.109375" style="109" bestFit="1" customWidth="1"/>
    <col min="12303" max="12303" width="12.109375" style="109" bestFit="1" customWidth="1"/>
    <col min="12304" max="12304" width="9.88671875" style="109" bestFit="1" customWidth="1"/>
    <col min="12305" max="12544" width="9.109375" style="109"/>
    <col min="12545" max="12545" width="11.6640625" style="109" bestFit="1" customWidth="1"/>
    <col min="12546" max="12546" width="2.33203125" style="109" customWidth="1"/>
    <col min="12547" max="12550" width="1.33203125" style="109" customWidth="1"/>
    <col min="12551" max="12551" width="0.88671875" style="109" customWidth="1"/>
    <col min="12552" max="12552" width="15.44140625" style="109" customWidth="1"/>
    <col min="12553" max="12553" width="0.88671875" style="109" customWidth="1"/>
    <col min="12554" max="12554" width="12.5546875" style="109" customWidth="1"/>
    <col min="12555" max="12555" width="4.44140625" style="109" customWidth="1"/>
    <col min="12556" max="12556" width="12.44140625" style="109" bestFit="1" customWidth="1"/>
    <col min="12557" max="12558" width="11.109375" style="109" bestFit="1" customWidth="1"/>
    <col min="12559" max="12559" width="12.109375" style="109" bestFit="1" customWidth="1"/>
    <col min="12560" max="12560" width="9.88671875" style="109" bestFit="1" customWidth="1"/>
    <col min="12561" max="12800" width="9.109375" style="109"/>
    <col min="12801" max="12801" width="11.6640625" style="109" bestFit="1" customWidth="1"/>
    <col min="12802" max="12802" width="2.33203125" style="109" customWidth="1"/>
    <col min="12803" max="12806" width="1.33203125" style="109" customWidth="1"/>
    <col min="12807" max="12807" width="0.88671875" style="109" customWidth="1"/>
    <col min="12808" max="12808" width="15.44140625" style="109" customWidth="1"/>
    <col min="12809" max="12809" width="0.88671875" style="109" customWidth="1"/>
    <col min="12810" max="12810" width="12.5546875" style="109" customWidth="1"/>
    <col min="12811" max="12811" width="4.44140625" style="109" customWidth="1"/>
    <col min="12812" max="12812" width="12.44140625" style="109" bestFit="1" customWidth="1"/>
    <col min="12813" max="12814" width="11.109375" style="109" bestFit="1" customWidth="1"/>
    <col min="12815" max="12815" width="12.109375" style="109" bestFit="1" customWidth="1"/>
    <col min="12816" max="12816" width="9.88671875" style="109" bestFit="1" customWidth="1"/>
    <col min="12817" max="13056" width="9.109375" style="109"/>
    <col min="13057" max="13057" width="11.6640625" style="109" bestFit="1" customWidth="1"/>
    <col min="13058" max="13058" width="2.33203125" style="109" customWidth="1"/>
    <col min="13059" max="13062" width="1.33203125" style="109" customWidth="1"/>
    <col min="13063" max="13063" width="0.88671875" style="109" customWidth="1"/>
    <col min="13064" max="13064" width="15.44140625" style="109" customWidth="1"/>
    <col min="13065" max="13065" width="0.88671875" style="109" customWidth="1"/>
    <col min="13066" max="13066" width="12.5546875" style="109" customWidth="1"/>
    <col min="13067" max="13067" width="4.44140625" style="109" customWidth="1"/>
    <col min="13068" max="13068" width="12.44140625" style="109" bestFit="1" customWidth="1"/>
    <col min="13069" max="13070" width="11.109375" style="109" bestFit="1" customWidth="1"/>
    <col min="13071" max="13071" width="12.109375" style="109" bestFit="1" customWidth="1"/>
    <col min="13072" max="13072" width="9.88671875" style="109" bestFit="1" customWidth="1"/>
    <col min="13073" max="13312" width="9.109375" style="109"/>
    <col min="13313" max="13313" width="11.6640625" style="109" bestFit="1" customWidth="1"/>
    <col min="13314" max="13314" width="2.33203125" style="109" customWidth="1"/>
    <col min="13315" max="13318" width="1.33203125" style="109" customWidth="1"/>
    <col min="13319" max="13319" width="0.88671875" style="109" customWidth="1"/>
    <col min="13320" max="13320" width="15.44140625" style="109" customWidth="1"/>
    <col min="13321" max="13321" width="0.88671875" style="109" customWidth="1"/>
    <col min="13322" max="13322" width="12.5546875" style="109" customWidth="1"/>
    <col min="13323" max="13323" width="4.44140625" style="109" customWidth="1"/>
    <col min="13324" max="13324" width="12.44140625" style="109" bestFit="1" customWidth="1"/>
    <col min="13325" max="13326" width="11.109375" style="109" bestFit="1" customWidth="1"/>
    <col min="13327" max="13327" width="12.109375" style="109" bestFit="1" customWidth="1"/>
    <col min="13328" max="13328" width="9.88671875" style="109" bestFit="1" customWidth="1"/>
    <col min="13329" max="13568" width="9.109375" style="109"/>
    <col min="13569" max="13569" width="11.6640625" style="109" bestFit="1" customWidth="1"/>
    <col min="13570" max="13570" width="2.33203125" style="109" customWidth="1"/>
    <col min="13571" max="13574" width="1.33203125" style="109" customWidth="1"/>
    <col min="13575" max="13575" width="0.88671875" style="109" customWidth="1"/>
    <col min="13576" max="13576" width="15.44140625" style="109" customWidth="1"/>
    <col min="13577" max="13577" width="0.88671875" style="109" customWidth="1"/>
    <col min="13578" max="13578" width="12.5546875" style="109" customWidth="1"/>
    <col min="13579" max="13579" width="4.44140625" style="109" customWidth="1"/>
    <col min="13580" max="13580" width="12.44140625" style="109" bestFit="1" customWidth="1"/>
    <col min="13581" max="13582" width="11.109375" style="109" bestFit="1" customWidth="1"/>
    <col min="13583" max="13583" width="12.109375" style="109" bestFit="1" customWidth="1"/>
    <col min="13584" max="13584" width="9.88671875" style="109" bestFit="1" customWidth="1"/>
    <col min="13585" max="13824" width="9.109375" style="109"/>
    <col min="13825" max="13825" width="11.6640625" style="109" bestFit="1" customWidth="1"/>
    <col min="13826" max="13826" width="2.33203125" style="109" customWidth="1"/>
    <col min="13827" max="13830" width="1.33203125" style="109" customWidth="1"/>
    <col min="13831" max="13831" width="0.88671875" style="109" customWidth="1"/>
    <col min="13832" max="13832" width="15.44140625" style="109" customWidth="1"/>
    <col min="13833" max="13833" width="0.88671875" style="109" customWidth="1"/>
    <col min="13834" max="13834" width="12.5546875" style="109" customWidth="1"/>
    <col min="13835" max="13835" width="4.44140625" style="109" customWidth="1"/>
    <col min="13836" max="13836" width="12.44140625" style="109" bestFit="1" customWidth="1"/>
    <col min="13837" max="13838" width="11.109375" style="109" bestFit="1" customWidth="1"/>
    <col min="13839" max="13839" width="12.109375" style="109" bestFit="1" customWidth="1"/>
    <col min="13840" max="13840" width="9.88671875" style="109" bestFit="1" customWidth="1"/>
    <col min="13841" max="14080" width="9.109375" style="109"/>
    <col min="14081" max="14081" width="11.6640625" style="109" bestFit="1" customWidth="1"/>
    <col min="14082" max="14082" width="2.33203125" style="109" customWidth="1"/>
    <col min="14083" max="14086" width="1.33203125" style="109" customWidth="1"/>
    <col min="14087" max="14087" width="0.88671875" style="109" customWidth="1"/>
    <col min="14088" max="14088" width="15.44140625" style="109" customWidth="1"/>
    <col min="14089" max="14089" width="0.88671875" style="109" customWidth="1"/>
    <col min="14090" max="14090" width="12.5546875" style="109" customWidth="1"/>
    <col min="14091" max="14091" width="4.44140625" style="109" customWidth="1"/>
    <col min="14092" max="14092" width="12.44140625" style="109" bestFit="1" customWidth="1"/>
    <col min="14093" max="14094" width="11.109375" style="109" bestFit="1" customWidth="1"/>
    <col min="14095" max="14095" width="12.109375" style="109" bestFit="1" customWidth="1"/>
    <col min="14096" max="14096" width="9.88671875" style="109" bestFit="1" customWidth="1"/>
    <col min="14097" max="14336" width="9.109375" style="109"/>
    <col min="14337" max="14337" width="11.6640625" style="109" bestFit="1" customWidth="1"/>
    <col min="14338" max="14338" width="2.33203125" style="109" customWidth="1"/>
    <col min="14339" max="14342" width="1.33203125" style="109" customWidth="1"/>
    <col min="14343" max="14343" width="0.88671875" style="109" customWidth="1"/>
    <col min="14344" max="14344" width="15.44140625" style="109" customWidth="1"/>
    <col min="14345" max="14345" width="0.88671875" style="109" customWidth="1"/>
    <col min="14346" max="14346" width="12.5546875" style="109" customWidth="1"/>
    <col min="14347" max="14347" width="4.44140625" style="109" customWidth="1"/>
    <col min="14348" max="14348" width="12.44140625" style="109" bestFit="1" customWidth="1"/>
    <col min="14349" max="14350" width="11.109375" style="109" bestFit="1" customWidth="1"/>
    <col min="14351" max="14351" width="12.109375" style="109" bestFit="1" customWidth="1"/>
    <col min="14352" max="14352" width="9.88671875" style="109" bestFit="1" customWidth="1"/>
    <col min="14353" max="14592" width="9.109375" style="109"/>
    <col min="14593" max="14593" width="11.6640625" style="109" bestFit="1" customWidth="1"/>
    <col min="14594" max="14594" width="2.33203125" style="109" customWidth="1"/>
    <col min="14595" max="14598" width="1.33203125" style="109" customWidth="1"/>
    <col min="14599" max="14599" width="0.88671875" style="109" customWidth="1"/>
    <col min="14600" max="14600" width="15.44140625" style="109" customWidth="1"/>
    <col min="14601" max="14601" width="0.88671875" style="109" customWidth="1"/>
    <col min="14602" max="14602" width="12.5546875" style="109" customWidth="1"/>
    <col min="14603" max="14603" width="4.44140625" style="109" customWidth="1"/>
    <col min="14604" max="14604" width="12.44140625" style="109" bestFit="1" customWidth="1"/>
    <col min="14605" max="14606" width="11.109375" style="109" bestFit="1" customWidth="1"/>
    <col min="14607" max="14607" width="12.109375" style="109" bestFit="1" customWidth="1"/>
    <col min="14608" max="14608" width="9.88671875" style="109" bestFit="1" customWidth="1"/>
    <col min="14609" max="14848" width="9.109375" style="109"/>
    <col min="14849" max="14849" width="11.6640625" style="109" bestFit="1" customWidth="1"/>
    <col min="14850" max="14850" width="2.33203125" style="109" customWidth="1"/>
    <col min="14851" max="14854" width="1.33203125" style="109" customWidth="1"/>
    <col min="14855" max="14855" width="0.88671875" style="109" customWidth="1"/>
    <col min="14856" max="14856" width="15.44140625" style="109" customWidth="1"/>
    <col min="14857" max="14857" width="0.88671875" style="109" customWidth="1"/>
    <col min="14858" max="14858" width="12.5546875" style="109" customWidth="1"/>
    <col min="14859" max="14859" width="4.44140625" style="109" customWidth="1"/>
    <col min="14860" max="14860" width="12.44140625" style="109" bestFit="1" customWidth="1"/>
    <col min="14861" max="14862" width="11.109375" style="109" bestFit="1" customWidth="1"/>
    <col min="14863" max="14863" width="12.109375" style="109" bestFit="1" customWidth="1"/>
    <col min="14864" max="14864" width="9.88671875" style="109" bestFit="1" customWidth="1"/>
    <col min="14865" max="15104" width="9.109375" style="109"/>
    <col min="15105" max="15105" width="11.6640625" style="109" bestFit="1" customWidth="1"/>
    <col min="15106" max="15106" width="2.33203125" style="109" customWidth="1"/>
    <col min="15107" max="15110" width="1.33203125" style="109" customWidth="1"/>
    <col min="15111" max="15111" width="0.88671875" style="109" customWidth="1"/>
    <col min="15112" max="15112" width="15.44140625" style="109" customWidth="1"/>
    <col min="15113" max="15113" width="0.88671875" style="109" customWidth="1"/>
    <col min="15114" max="15114" width="12.5546875" style="109" customWidth="1"/>
    <col min="15115" max="15115" width="4.44140625" style="109" customWidth="1"/>
    <col min="15116" max="15116" width="12.44140625" style="109" bestFit="1" customWidth="1"/>
    <col min="15117" max="15118" width="11.109375" style="109" bestFit="1" customWidth="1"/>
    <col min="15119" max="15119" width="12.109375" style="109" bestFit="1" customWidth="1"/>
    <col min="15120" max="15120" width="9.88671875" style="109" bestFit="1" customWidth="1"/>
    <col min="15121" max="15360" width="9.109375" style="109"/>
    <col min="15361" max="15361" width="11.6640625" style="109" bestFit="1" customWidth="1"/>
    <col min="15362" max="15362" width="2.33203125" style="109" customWidth="1"/>
    <col min="15363" max="15366" width="1.33203125" style="109" customWidth="1"/>
    <col min="15367" max="15367" width="0.88671875" style="109" customWidth="1"/>
    <col min="15368" max="15368" width="15.44140625" style="109" customWidth="1"/>
    <col min="15369" max="15369" width="0.88671875" style="109" customWidth="1"/>
    <col min="15370" max="15370" width="12.5546875" style="109" customWidth="1"/>
    <col min="15371" max="15371" width="4.44140625" style="109" customWidth="1"/>
    <col min="15372" max="15372" width="12.44140625" style="109" bestFit="1" customWidth="1"/>
    <col min="15373" max="15374" width="11.109375" style="109" bestFit="1" customWidth="1"/>
    <col min="15375" max="15375" width="12.109375" style="109" bestFit="1" customWidth="1"/>
    <col min="15376" max="15376" width="9.88671875" style="109" bestFit="1" customWidth="1"/>
    <col min="15377" max="15616" width="9.109375" style="109"/>
    <col min="15617" max="15617" width="11.6640625" style="109" bestFit="1" customWidth="1"/>
    <col min="15618" max="15618" width="2.33203125" style="109" customWidth="1"/>
    <col min="15619" max="15622" width="1.33203125" style="109" customWidth="1"/>
    <col min="15623" max="15623" width="0.88671875" style="109" customWidth="1"/>
    <col min="15624" max="15624" width="15.44140625" style="109" customWidth="1"/>
    <col min="15625" max="15625" width="0.88671875" style="109" customWidth="1"/>
    <col min="15626" max="15626" width="12.5546875" style="109" customWidth="1"/>
    <col min="15627" max="15627" width="4.44140625" style="109" customWidth="1"/>
    <col min="15628" max="15628" width="12.44140625" style="109" bestFit="1" customWidth="1"/>
    <col min="15629" max="15630" width="11.109375" style="109" bestFit="1" customWidth="1"/>
    <col min="15631" max="15631" width="12.109375" style="109" bestFit="1" customWidth="1"/>
    <col min="15632" max="15632" width="9.88671875" style="109" bestFit="1" customWidth="1"/>
    <col min="15633" max="15872" width="9.109375" style="109"/>
    <col min="15873" max="15873" width="11.6640625" style="109" bestFit="1" customWidth="1"/>
    <col min="15874" max="15874" width="2.33203125" style="109" customWidth="1"/>
    <col min="15875" max="15878" width="1.33203125" style="109" customWidth="1"/>
    <col min="15879" max="15879" width="0.88671875" style="109" customWidth="1"/>
    <col min="15880" max="15880" width="15.44140625" style="109" customWidth="1"/>
    <col min="15881" max="15881" width="0.88671875" style="109" customWidth="1"/>
    <col min="15882" max="15882" width="12.5546875" style="109" customWidth="1"/>
    <col min="15883" max="15883" width="4.44140625" style="109" customWidth="1"/>
    <col min="15884" max="15884" width="12.44140625" style="109" bestFit="1" customWidth="1"/>
    <col min="15885" max="15886" width="11.109375" style="109" bestFit="1" customWidth="1"/>
    <col min="15887" max="15887" width="12.109375" style="109" bestFit="1" customWidth="1"/>
    <col min="15888" max="15888" width="9.88671875" style="109" bestFit="1" customWidth="1"/>
    <col min="15889" max="16128" width="9.109375" style="109"/>
    <col min="16129" max="16129" width="11.6640625" style="109" bestFit="1" customWidth="1"/>
    <col min="16130" max="16130" width="2.33203125" style="109" customWidth="1"/>
    <col min="16131" max="16134" width="1.33203125" style="109" customWidth="1"/>
    <col min="16135" max="16135" width="0.88671875" style="109" customWidth="1"/>
    <col min="16136" max="16136" width="15.44140625" style="109" customWidth="1"/>
    <col min="16137" max="16137" width="0.88671875" style="109" customWidth="1"/>
    <col min="16138" max="16138" width="12.5546875" style="109" customWidth="1"/>
    <col min="16139" max="16139" width="4.44140625" style="109" customWidth="1"/>
    <col min="16140" max="16140" width="12.44140625" style="109" bestFit="1" customWidth="1"/>
    <col min="16141" max="16142" width="11.109375" style="109" bestFit="1" customWidth="1"/>
    <col min="16143" max="16143" width="12.109375" style="109" bestFit="1" customWidth="1"/>
    <col min="16144" max="16144" width="9.88671875" style="109" bestFit="1" customWidth="1"/>
    <col min="16145" max="16384" width="9.109375" style="109"/>
  </cols>
  <sheetData>
    <row r="1" spans="1:16" ht="11.4" customHeight="1" x14ac:dyDescent="0.3">
      <c r="A1" s="205" t="s">
        <v>326</v>
      </c>
      <c r="B1" s="297" t="s">
        <v>327</v>
      </c>
      <c r="C1" s="298"/>
      <c r="D1" s="298"/>
      <c r="E1" s="298"/>
      <c r="F1" s="298"/>
      <c r="G1" s="298"/>
      <c r="H1" s="298"/>
      <c r="I1" s="298"/>
      <c r="J1" s="298"/>
      <c r="K1" s="298"/>
      <c r="L1" s="108" t="s">
        <v>328</v>
      </c>
      <c r="M1" s="108" t="s">
        <v>329</v>
      </c>
      <c r="N1" s="108" t="s">
        <v>330</v>
      </c>
      <c r="O1" s="108" t="s">
        <v>331</v>
      </c>
      <c r="P1" s="108"/>
    </row>
    <row r="2" spans="1:16" ht="4.3499999999999996" customHeight="1" x14ac:dyDescent="0.3">
      <c r="L2" s="210"/>
      <c r="M2" s="210"/>
      <c r="N2" s="210"/>
      <c r="O2" s="210"/>
      <c r="P2" s="210"/>
    </row>
    <row r="3" spans="1:16" ht="15.15" customHeight="1" x14ac:dyDescent="0.3">
      <c r="A3" s="111" t="s">
        <v>1059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3"/>
      <c r="M3" s="113"/>
      <c r="N3" s="113"/>
      <c r="O3" s="113"/>
      <c r="P3" s="113"/>
    </row>
    <row r="4" spans="1:16" ht="9.9" customHeight="1" x14ac:dyDescent="0.3">
      <c r="A4" s="204" t="s">
        <v>333</v>
      </c>
      <c r="B4" s="293" t="s">
        <v>334</v>
      </c>
      <c r="C4" s="294"/>
      <c r="D4" s="294"/>
      <c r="E4" s="294"/>
      <c r="F4" s="294"/>
      <c r="G4" s="294"/>
      <c r="H4" s="294"/>
      <c r="I4" s="294"/>
      <c r="J4" s="294"/>
      <c r="K4" s="294"/>
      <c r="L4" s="114">
        <v>23551855.41</v>
      </c>
      <c r="M4" s="114">
        <v>2468110.77</v>
      </c>
      <c r="N4" s="114">
        <v>2952180.76</v>
      </c>
      <c r="O4" s="114">
        <v>23067785.420000002</v>
      </c>
      <c r="P4" s="114"/>
    </row>
    <row r="5" spans="1:16" ht="9.9" customHeight="1" x14ac:dyDescent="0.3">
      <c r="A5" s="204" t="s">
        <v>335</v>
      </c>
      <c r="B5" s="202" t="s">
        <v>336</v>
      </c>
      <c r="C5" s="293" t="s">
        <v>337</v>
      </c>
      <c r="D5" s="294"/>
      <c r="E5" s="294"/>
      <c r="F5" s="294"/>
      <c r="G5" s="294"/>
      <c r="H5" s="294"/>
      <c r="I5" s="294"/>
      <c r="J5" s="294"/>
      <c r="K5" s="294"/>
      <c r="L5" s="114">
        <v>10890067.689999999</v>
      </c>
      <c r="M5" s="114">
        <v>1929413.98</v>
      </c>
      <c r="N5" s="114">
        <v>2801772.9</v>
      </c>
      <c r="O5" s="114">
        <v>10017708.77</v>
      </c>
      <c r="P5" s="114"/>
    </row>
    <row r="6" spans="1:16" ht="9.9" customHeight="1" x14ac:dyDescent="0.3">
      <c r="A6" s="204" t="s">
        <v>338</v>
      </c>
      <c r="B6" s="291" t="s">
        <v>336</v>
      </c>
      <c r="C6" s="292"/>
      <c r="D6" s="293" t="s">
        <v>339</v>
      </c>
      <c r="E6" s="294"/>
      <c r="F6" s="294"/>
      <c r="G6" s="294"/>
      <c r="H6" s="294"/>
      <c r="I6" s="294"/>
      <c r="J6" s="294"/>
      <c r="K6" s="294"/>
      <c r="L6" s="114">
        <v>10850401.560000001</v>
      </c>
      <c r="M6" s="114">
        <v>1911853.48</v>
      </c>
      <c r="N6" s="114">
        <v>2775804.27</v>
      </c>
      <c r="O6" s="114">
        <v>9986450.7699999996</v>
      </c>
      <c r="P6" s="114"/>
    </row>
    <row r="7" spans="1:16" ht="9.9" customHeight="1" x14ac:dyDescent="0.3">
      <c r="A7" s="204" t="s">
        <v>340</v>
      </c>
      <c r="B7" s="291" t="s">
        <v>336</v>
      </c>
      <c r="C7" s="292"/>
      <c r="D7" s="292"/>
      <c r="E7" s="293" t="s">
        <v>339</v>
      </c>
      <c r="F7" s="294"/>
      <c r="G7" s="294"/>
      <c r="H7" s="294"/>
      <c r="I7" s="294"/>
      <c r="J7" s="294"/>
      <c r="K7" s="294"/>
      <c r="L7" s="114">
        <v>10850401.560000001</v>
      </c>
      <c r="M7" s="114">
        <v>1911853.48</v>
      </c>
      <c r="N7" s="114">
        <v>2775804.27</v>
      </c>
      <c r="O7" s="114">
        <v>9986450.7699999996</v>
      </c>
      <c r="P7" s="114"/>
    </row>
    <row r="8" spans="1:16" ht="9.9" customHeight="1" x14ac:dyDescent="0.3">
      <c r="A8" s="204" t="s">
        <v>341</v>
      </c>
      <c r="B8" s="291" t="s">
        <v>336</v>
      </c>
      <c r="C8" s="292"/>
      <c r="D8" s="292"/>
      <c r="E8" s="292"/>
      <c r="F8" s="293" t="s">
        <v>342</v>
      </c>
      <c r="G8" s="294"/>
      <c r="H8" s="294"/>
      <c r="I8" s="294"/>
      <c r="J8" s="294"/>
      <c r="K8" s="294"/>
      <c r="L8" s="114">
        <v>3815</v>
      </c>
      <c r="M8" s="114">
        <v>1000</v>
      </c>
      <c r="N8" s="114">
        <v>3039.02</v>
      </c>
      <c r="O8" s="114">
        <v>1775.98</v>
      </c>
      <c r="P8" s="114"/>
    </row>
    <row r="9" spans="1:16" ht="9.9" customHeight="1" x14ac:dyDescent="0.3">
      <c r="A9" s="203" t="s">
        <v>343</v>
      </c>
      <c r="B9" s="291" t="s">
        <v>336</v>
      </c>
      <c r="C9" s="292"/>
      <c r="D9" s="292"/>
      <c r="E9" s="292"/>
      <c r="F9" s="292"/>
      <c r="G9" s="295" t="s">
        <v>344</v>
      </c>
      <c r="H9" s="296"/>
      <c r="I9" s="296"/>
      <c r="J9" s="296"/>
      <c r="K9" s="296"/>
      <c r="L9" s="115">
        <v>1815</v>
      </c>
      <c r="M9" s="115">
        <v>1000</v>
      </c>
      <c r="N9" s="115">
        <v>1039.02</v>
      </c>
      <c r="O9" s="115">
        <v>1775.98</v>
      </c>
      <c r="P9" s="115"/>
    </row>
    <row r="10" spans="1:16" ht="9.9" customHeight="1" x14ac:dyDescent="0.3">
      <c r="A10" s="203" t="s">
        <v>345</v>
      </c>
      <c r="B10" s="291" t="s">
        <v>336</v>
      </c>
      <c r="C10" s="292"/>
      <c r="D10" s="292"/>
      <c r="E10" s="292"/>
      <c r="F10" s="292"/>
      <c r="G10" s="295" t="s">
        <v>346</v>
      </c>
      <c r="H10" s="296"/>
      <c r="I10" s="296"/>
      <c r="J10" s="296"/>
      <c r="K10" s="296"/>
      <c r="L10" s="115">
        <v>2000</v>
      </c>
      <c r="M10" s="115">
        <v>0</v>
      </c>
      <c r="N10" s="115">
        <v>2000</v>
      </c>
      <c r="O10" s="115">
        <v>0</v>
      </c>
      <c r="P10" s="115"/>
    </row>
    <row r="11" spans="1:16" ht="9.9" customHeight="1" x14ac:dyDescent="0.3">
      <c r="A11" s="116" t="s">
        <v>336</v>
      </c>
      <c r="B11" s="291" t="s">
        <v>336</v>
      </c>
      <c r="C11" s="292"/>
      <c r="D11" s="292"/>
      <c r="E11" s="292"/>
      <c r="F11" s="292"/>
      <c r="G11" s="117" t="s">
        <v>336</v>
      </c>
      <c r="H11" s="118"/>
      <c r="I11" s="118"/>
      <c r="J11" s="118"/>
      <c r="K11" s="118"/>
      <c r="L11" s="119"/>
      <c r="M11" s="119"/>
      <c r="N11" s="119"/>
      <c r="O11" s="119"/>
      <c r="P11" s="119"/>
    </row>
    <row r="12" spans="1:16" ht="9.9" customHeight="1" x14ac:dyDescent="0.3">
      <c r="A12" s="204" t="s">
        <v>347</v>
      </c>
      <c r="B12" s="291" t="s">
        <v>336</v>
      </c>
      <c r="C12" s="292"/>
      <c r="D12" s="292"/>
      <c r="E12" s="292"/>
      <c r="F12" s="293" t="s">
        <v>348</v>
      </c>
      <c r="G12" s="294"/>
      <c r="H12" s="294"/>
      <c r="I12" s="294"/>
      <c r="J12" s="294"/>
      <c r="K12" s="294"/>
      <c r="L12" s="114">
        <v>7797</v>
      </c>
      <c r="M12" s="114">
        <v>1546528.68</v>
      </c>
      <c r="N12" s="114">
        <v>1554321.26</v>
      </c>
      <c r="O12" s="114">
        <v>4.42</v>
      </c>
      <c r="P12" s="114"/>
    </row>
    <row r="13" spans="1:16" ht="9.9" customHeight="1" x14ac:dyDescent="0.3">
      <c r="A13" s="203" t="s">
        <v>349</v>
      </c>
      <c r="B13" s="291" t="s">
        <v>336</v>
      </c>
      <c r="C13" s="292"/>
      <c r="D13" s="292"/>
      <c r="E13" s="292"/>
      <c r="F13" s="292"/>
      <c r="G13" s="295" t="s">
        <v>350</v>
      </c>
      <c r="H13" s="296"/>
      <c r="I13" s="296"/>
      <c r="J13" s="296"/>
      <c r="K13" s="296"/>
      <c r="L13" s="115">
        <v>0</v>
      </c>
      <c r="M13" s="115">
        <v>1532528.67</v>
      </c>
      <c r="N13" s="115">
        <v>1532528.67</v>
      </c>
      <c r="O13" s="115">
        <v>0</v>
      </c>
      <c r="P13" s="115"/>
    </row>
    <row r="14" spans="1:16" ht="9.9" customHeight="1" x14ac:dyDescent="0.3">
      <c r="A14" s="203" t="s">
        <v>351</v>
      </c>
      <c r="B14" s="291" t="s">
        <v>336</v>
      </c>
      <c r="C14" s="292"/>
      <c r="D14" s="292"/>
      <c r="E14" s="292"/>
      <c r="F14" s="292"/>
      <c r="G14" s="295" t="s">
        <v>352</v>
      </c>
      <c r="H14" s="296"/>
      <c r="I14" s="296"/>
      <c r="J14" s="296"/>
      <c r="K14" s="296"/>
      <c r="L14" s="115">
        <v>4.42</v>
      </c>
      <c r="M14" s="115">
        <v>0</v>
      </c>
      <c r="N14" s="115">
        <v>0</v>
      </c>
      <c r="O14" s="115">
        <v>4.42</v>
      </c>
      <c r="P14" s="115"/>
    </row>
    <row r="15" spans="1:16" ht="9.9" customHeight="1" x14ac:dyDescent="0.3">
      <c r="A15" s="203" t="s">
        <v>353</v>
      </c>
      <c r="B15" s="291" t="s">
        <v>336</v>
      </c>
      <c r="C15" s="292"/>
      <c r="D15" s="292"/>
      <c r="E15" s="292"/>
      <c r="F15" s="292"/>
      <c r="G15" s="295" t="s">
        <v>354</v>
      </c>
      <c r="H15" s="296"/>
      <c r="I15" s="296"/>
      <c r="J15" s="296"/>
      <c r="K15" s="296"/>
      <c r="L15" s="115">
        <v>7792.58</v>
      </c>
      <c r="M15" s="115">
        <v>14000</v>
      </c>
      <c r="N15" s="115">
        <v>21792.58</v>
      </c>
      <c r="O15" s="115">
        <v>0</v>
      </c>
      <c r="P15" s="115"/>
    </row>
    <row r="16" spans="1:16" ht="9.9" customHeight="1" x14ac:dyDescent="0.3">
      <c r="A16" s="203" t="s">
        <v>355</v>
      </c>
      <c r="B16" s="291" t="s">
        <v>336</v>
      </c>
      <c r="C16" s="292"/>
      <c r="D16" s="292"/>
      <c r="E16" s="292"/>
      <c r="F16" s="292"/>
      <c r="G16" s="295" t="s">
        <v>356</v>
      </c>
      <c r="H16" s="296"/>
      <c r="I16" s="296"/>
      <c r="J16" s="296"/>
      <c r="K16" s="296"/>
      <c r="L16" s="115">
        <v>0</v>
      </c>
      <c r="M16" s="115">
        <v>0.01</v>
      </c>
      <c r="N16" s="115">
        <v>0.01</v>
      </c>
      <c r="O16" s="115">
        <v>0</v>
      </c>
      <c r="P16" s="115"/>
    </row>
    <row r="17" spans="1:16" ht="9.9" customHeight="1" x14ac:dyDescent="0.3">
      <c r="A17" s="116" t="s">
        <v>336</v>
      </c>
      <c r="B17" s="291" t="s">
        <v>336</v>
      </c>
      <c r="C17" s="292"/>
      <c r="D17" s="292"/>
      <c r="E17" s="292"/>
      <c r="F17" s="292"/>
      <c r="G17" s="117" t="s">
        <v>336</v>
      </c>
      <c r="H17" s="118"/>
      <c r="I17" s="118"/>
      <c r="J17" s="118"/>
      <c r="K17" s="118"/>
      <c r="L17" s="119"/>
      <c r="M17" s="119"/>
      <c r="N17" s="119"/>
      <c r="O17" s="119"/>
      <c r="P17" s="119"/>
    </row>
    <row r="18" spans="1:16" ht="9.9" customHeight="1" x14ac:dyDescent="0.3">
      <c r="A18" s="204" t="s">
        <v>365</v>
      </c>
      <c r="B18" s="291" t="s">
        <v>336</v>
      </c>
      <c r="C18" s="292"/>
      <c r="D18" s="292"/>
      <c r="E18" s="292"/>
      <c r="F18" s="293" t="s">
        <v>366</v>
      </c>
      <c r="G18" s="294"/>
      <c r="H18" s="294"/>
      <c r="I18" s="294"/>
      <c r="J18" s="294"/>
      <c r="K18" s="294"/>
      <c r="L18" s="114">
        <v>10490294.939999999</v>
      </c>
      <c r="M18" s="114">
        <v>360290.01</v>
      </c>
      <c r="N18" s="114">
        <v>1214782.6299999999</v>
      </c>
      <c r="O18" s="114">
        <v>9635802.3200000003</v>
      </c>
      <c r="P18" s="114"/>
    </row>
    <row r="19" spans="1:16" ht="9.9" customHeight="1" x14ac:dyDescent="0.3">
      <c r="A19" s="203" t="s">
        <v>367</v>
      </c>
      <c r="B19" s="291" t="s">
        <v>336</v>
      </c>
      <c r="C19" s="292"/>
      <c r="D19" s="292"/>
      <c r="E19" s="292"/>
      <c r="F19" s="292"/>
      <c r="G19" s="295" t="s">
        <v>368</v>
      </c>
      <c r="H19" s="296"/>
      <c r="I19" s="296"/>
      <c r="J19" s="296"/>
      <c r="K19" s="296"/>
      <c r="L19" s="115">
        <v>3376249.01</v>
      </c>
      <c r="M19" s="115">
        <v>333776.40999999997</v>
      </c>
      <c r="N19" s="115">
        <v>1192480.6299999999</v>
      </c>
      <c r="O19" s="115">
        <v>2517544.79</v>
      </c>
      <c r="P19" s="115"/>
    </row>
    <row r="20" spans="1:16" ht="9.9" customHeight="1" x14ac:dyDescent="0.3">
      <c r="A20" s="203" t="s">
        <v>369</v>
      </c>
      <c r="B20" s="291" t="s">
        <v>336</v>
      </c>
      <c r="C20" s="292"/>
      <c r="D20" s="292"/>
      <c r="E20" s="292"/>
      <c r="F20" s="292"/>
      <c r="G20" s="295" t="s">
        <v>370</v>
      </c>
      <c r="H20" s="296"/>
      <c r="I20" s="296"/>
      <c r="J20" s="296"/>
      <c r="K20" s="296"/>
      <c r="L20" s="115">
        <v>902498.74</v>
      </c>
      <c r="M20" s="115">
        <v>9883.8700000000008</v>
      </c>
      <c r="N20" s="115">
        <v>11799.95</v>
      </c>
      <c r="O20" s="115">
        <v>900582.66</v>
      </c>
      <c r="P20" s="115"/>
    </row>
    <row r="21" spans="1:16" ht="9.9" customHeight="1" x14ac:dyDescent="0.3">
      <c r="A21" s="203" t="s">
        <v>371</v>
      </c>
      <c r="B21" s="291" t="s">
        <v>336</v>
      </c>
      <c r="C21" s="292"/>
      <c r="D21" s="292"/>
      <c r="E21" s="292"/>
      <c r="F21" s="292"/>
      <c r="G21" s="295" t="s">
        <v>372</v>
      </c>
      <c r="H21" s="296"/>
      <c r="I21" s="296"/>
      <c r="J21" s="296"/>
      <c r="K21" s="296"/>
      <c r="L21" s="115">
        <v>5601962.8099999996</v>
      </c>
      <c r="M21" s="115">
        <v>15223.39</v>
      </c>
      <c r="N21" s="115">
        <v>9318.08</v>
      </c>
      <c r="O21" s="115">
        <v>5607868.1200000001</v>
      </c>
      <c r="P21" s="115"/>
    </row>
    <row r="22" spans="1:16" ht="9.9" customHeight="1" x14ac:dyDescent="0.3">
      <c r="A22" s="203" t="s">
        <v>373</v>
      </c>
      <c r="B22" s="291" t="s">
        <v>336</v>
      </c>
      <c r="C22" s="292"/>
      <c r="D22" s="292"/>
      <c r="E22" s="292"/>
      <c r="F22" s="292"/>
      <c r="G22" s="295" t="s">
        <v>374</v>
      </c>
      <c r="H22" s="296"/>
      <c r="I22" s="296"/>
      <c r="J22" s="296"/>
      <c r="K22" s="296"/>
      <c r="L22" s="115">
        <v>609584.38</v>
      </c>
      <c r="M22" s="115">
        <v>1406.34</v>
      </c>
      <c r="N22" s="115">
        <v>1183.97</v>
      </c>
      <c r="O22" s="115">
        <v>609806.75</v>
      </c>
      <c r="P22" s="115"/>
    </row>
    <row r="23" spans="1:16" ht="9.9" customHeight="1" x14ac:dyDescent="0.3">
      <c r="A23" s="116" t="s">
        <v>336</v>
      </c>
      <c r="B23" s="291" t="s">
        <v>336</v>
      </c>
      <c r="C23" s="292"/>
      <c r="D23" s="292"/>
      <c r="E23" s="292"/>
      <c r="F23" s="292"/>
      <c r="G23" s="117" t="s">
        <v>336</v>
      </c>
      <c r="H23" s="118"/>
      <c r="I23" s="118"/>
      <c r="J23" s="118"/>
      <c r="K23" s="118"/>
      <c r="L23" s="119"/>
      <c r="M23" s="119"/>
      <c r="N23" s="119"/>
      <c r="O23" s="119"/>
      <c r="P23" s="119"/>
    </row>
    <row r="24" spans="1:16" ht="9.9" customHeight="1" x14ac:dyDescent="0.3">
      <c r="A24" s="204" t="s">
        <v>375</v>
      </c>
      <c r="B24" s="291" t="s">
        <v>336</v>
      </c>
      <c r="C24" s="292"/>
      <c r="D24" s="292"/>
      <c r="E24" s="292"/>
      <c r="F24" s="293" t="s">
        <v>376</v>
      </c>
      <c r="G24" s="294"/>
      <c r="H24" s="294"/>
      <c r="I24" s="294"/>
      <c r="J24" s="294"/>
      <c r="K24" s="294"/>
      <c r="L24" s="114">
        <v>348494.62</v>
      </c>
      <c r="M24" s="114">
        <v>689.03</v>
      </c>
      <c r="N24" s="114">
        <v>315.60000000000002</v>
      </c>
      <c r="O24" s="114">
        <v>348868.05</v>
      </c>
      <c r="P24" s="114"/>
    </row>
    <row r="25" spans="1:16" ht="9.9" customHeight="1" x14ac:dyDescent="0.3">
      <c r="A25" s="203" t="s">
        <v>377</v>
      </c>
      <c r="B25" s="291" t="s">
        <v>336</v>
      </c>
      <c r="C25" s="292"/>
      <c r="D25" s="292"/>
      <c r="E25" s="292"/>
      <c r="F25" s="292"/>
      <c r="G25" s="295" t="s">
        <v>378</v>
      </c>
      <c r="H25" s="296"/>
      <c r="I25" s="296"/>
      <c r="J25" s="296"/>
      <c r="K25" s="296"/>
      <c r="L25" s="115">
        <v>348494.62</v>
      </c>
      <c r="M25" s="115">
        <v>689.03</v>
      </c>
      <c r="N25" s="115">
        <v>315.60000000000002</v>
      </c>
      <c r="O25" s="115">
        <v>348868.05</v>
      </c>
      <c r="P25" s="115"/>
    </row>
    <row r="26" spans="1:16" ht="9.9" customHeight="1" x14ac:dyDescent="0.3">
      <c r="A26" s="116" t="s">
        <v>336</v>
      </c>
      <c r="B26" s="291" t="s">
        <v>336</v>
      </c>
      <c r="C26" s="292"/>
      <c r="D26" s="292"/>
      <c r="E26" s="292"/>
      <c r="F26" s="292"/>
      <c r="G26" s="117" t="s">
        <v>336</v>
      </c>
      <c r="H26" s="118"/>
      <c r="I26" s="118"/>
      <c r="J26" s="118"/>
      <c r="K26" s="118"/>
      <c r="L26" s="119"/>
      <c r="M26" s="119"/>
      <c r="N26" s="119"/>
      <c r="O26" s="119"/>
      <c r="P26" s="119"/>
    </row>
    <row r="27" spans="1:16" ht="9.9" customHeight="1" x14ac:dyDescent="0.3">
      <c r="A27" s="204" t="s">
        <v>379</v>
      </c>
      <c r="B27" s="291" t="s">
        <v>336</v>
      </c>
      <c r="C27" s="292"/>
      <c r="D27" s="292"/>
      <c r="E27" s="292"/>
      <c r="F27" s="293" t="s">
        <v>380</v>
      </c>
      <c r="G27" s="294"/>
      <c r="H27" s="294"/>
      <c r="I27" s="294"/>
      <c r="J27" s="294"/>
      <c r="K27" s="294"/>
      <c r="L27" s="114">
        <v>0</v>
      </c>
      <c r="M27" s="114">
        <v>3345.76</v>
      </c>
      <c r="N27" s="114">
        <v>3345.76</v>
      </c>
      <c r="O27" s="114">
        <v>0</v>
      </c>
      <c r="P27" s="114"/>
    </row>
    <row r="28" spans="1:16" ht="9.9" customHeight="1" x14ac:dyDescent="0.3">
      <c r="A28" s="203" t="s">
        <v>381</v>
      </c>
      <c r="B28" s="291" t="s">
        <v>336</v>
      </c>
      <c r="C28" s="292"/>
      <c r="D28" s="292"/>
      <c r="E28" s="292"/>
      <c r="F28" s="292"/>
      <c r="G28" s="295" t="s">
        <v>382</v>
      </c>
      <c r="H28" s="296"/>
      <c r="I28" s="296"/>
      <c r="J28" s="296"/>
      <c r="K28" s="296"/>
      <c r="L28" s="115">
        <v>0</v>
      </c>
      <c r="M28" s="115">
        <v>3345.76</v>
      </c>
      <c r="N28" s="115">
        <v>3345.76</v>
      </c>
      <c r="O28" s="115">
        <v>0</v>
      </c>
      <c r="P28" s="115"/>
    </row>
    <row r="29" spans="1:16" ht="9.9" customHeight="1" x14ac:dyDescent="0.3">
      <c r="A29" s="116" t="s">
        <v>336</v>
      </c>
      <c r="B29" s="291" t="s">
        <v>336</v>
      </c>
      <c r="C29" s="292"/>
      <c r="D29" s="292"/>
      <c r="E29" s="292"/>
      <c r="F29" s="292"/>
      <c r="G29" s="117" t="s">
        <v>336</v>
      </c>
      <c r="H29" s="118"/>
      <c r="I29" s="118"/>
      <c r="J29" s="118"/>
      <c r="K29" s="118"/>
      <c r="L29" s="119"/>
      <c r="M29" s="119"/>
      <c r="N29" s="119"/>
      <c r="O29" s="119"/>
      <c r="P29" s="119"/>
    </row>
    <row r="30" spans="1:16" ht="9.9" customHeight="1" x14ac:dyDescent="0.3">
      <c r="A30" s="204" t="s">
        <v>383</v>
      </c>
      <c r="B30" s="291" t="s">
        <v>336</v>
      </c>
      <c r="C30" s="292"/>
      <c r="D30" s="293" t="s">
        <v>384</v>
      </c>
      <c r="E30" s="294"/>
      <c r="F30" s="294"/>
      <c r="G30" s="294"/>
      <c r="H30" s="294"/>
      <c r="I30" s="294"/>
      <c r="J30" s="294"/>
      <c r="K30" s="294"/>
      <c r="L30" s="114">
        <v>39666.129999999997</v>
      </c>
      <c r="M30" s="114">
        <v>17560.5</v>
      </c>
      <c r="N30" s="114">
        <v>25968.63</v>
      </c>
      <c r="O30" s="114">
        <v>31258</v>
      </c>
      <c r="P30" s="114"/>
    </row>
    <row r="31" spans="1:16" ht="9.9" customHeight="1" x14ac:dyDescent="0.3">
      <c r="A31" s="204" t="s">
        <v>395</v>
      </c>
      <c r="B31" s="291" t="s">
        <v>336</v>
      </c>
      <c r="C31" s="292"/>
      <c r="D31" s="292"/>
      <c r="E31" s="293" t="s">
        <v>396</v>
      </c>
      <c r="F31" s="294"/>
      <c r="G31" s="294"/>
      <c r="H31" s="294"/>
      <c r="I31" s="294"/>
      <c r="J31" s="294"/>
      <c r="K31" s="294"/>
      <c r="L31" s="114">
        <v>16380.84</v>
      </c>
      <c r="M31" s="114">
        <v>17560.5</v>
      </c>
      <c r="N31" s="114">
        <v>22591.31</v>
      </c>
      <c r="O31" s="114">
        <v>11350.03</v>
      </c>
      <c r="P31" s="114"/>
    </row>
    <row r="32" spans="1:16" ht="9.9" customHeight="1" x14ac:dyDescent="0.3">
      <c r="A32" s="204" t="s">
        <v>397</v>
      </c>
      <c r="B32" s="291" t="s">
        <v>336</v>
      </c>
      <c r="C32" s="292"/>
      <c r="D32" s="292"/>
      <c r="E32" s="292"/>
      <c r="F32" s="293" t="s">
        <v>396</v>
      </c>
      <c r="G32" s="294"/>
      <c r="H32" s="294"/>
      <c r="I32" s="294"/>
      <c r="J32" s="294"/>
      <c r="K32" s="294"/>
      <c r="L32" s="114">
        <v>16380.84</v>
      </c>
      <c r="M32" s="114">
        <v>17560.5</v>
      </c>
      <c r="N32" s="114">
        <v>22591.31</v>
      </c>
      <c r="O32" s="114">
        <v>11350.03</v>
      </c>
      <c r="P32" s="114"/>
    </row>
    <row r="33" spans="1:16" ht="9.9" customHeight="1" x14ac:dyDescent="0.3">
      <c r="A33" s="203" t="s">
        <v>398</v>
      </c>
      <c r="B33" s="291" t="s">
        <v>336</v>
      </c>
      <c r="C33" s="292"/>
      <c r="D33" s="292"/>
      <c r="E33" s="292"/>
      <c r="F33" s="292"/>
      <c r="G33" s="295" t="s">
        <v>399</v>
      </c>
      <c r="H33" s="296"/>
      <c r="I33" s="296"/>
      <c r="J33" s="296"/>
      <c r="K33" s="296"/>
      <c r="L33" s="115">
        <v>14674.28</v>
      </c>
      <c r="M33" s="115">
        <v>10875.72</v>
      </c>
      <c r="N33" s="115">
        <v>16240.13</v>
      </c>
      <c r="O33" s="115">
        <v>9309.8700000000008</v>
      </c>
      <c r="P33" s="115"/>
    </row>
    <row r="34" spans="1:16" ht="9.9" customHeight="1" x14ac:dyDescent="0.3">
      <c r="A34" s="203" t="s">
        <v>400</v>
      </c>
      <c r="B34" s="291" t="s">
        <v>336</v>
      </c>
      <c r="C34" s="292"/>
      <c r="D34" s="292"/>
      <c r="E34" s="292"/>
      <c r="F34" s="292"/>
      <c r="G34" s="295" t="s">
        <v>401</v>
      </c>
      <c r="H34" s="296"/>
      <c r="I34" s="296"/>
      <c r="J34" s="296"/>
      <c r="K34" s="296"/>
      <c r="L34" s="115">
        <v>1040.1600000000001</v>
      </c>
      <c r="M34" s="115">
        <v>0</v>
      </c>
      <c r="N34" s="115">
        <v>0</v>
      </c>
      <c r="O34" s="115">
        <v>1040.1600000000001</v>
      </c>
      <c r="P34" s="115"/>
    </row>
    <row r="35" spans="1:16" ht="9.9" customHeight="1" x14ac:dyDescent="0.3">
      <c r="A35" s="203" t="s">
        <v>402</v>
      </c>
      <c r="B35" s="291" t="s">
        <v>336</v>
      </c>
      <c r="C35" s="292"/>
      <c r="D35" s="292"/>
      <c r="E35" s="292"/>
      <c r="F35" s="292"/>
      <c r="G35" s="295" t="s">
        <v>403</v>
      </c>
      <c r="H35" s="296"/>
      <c r="I35" s="296"/>
      <c r="J35" s="296"/>
      <c r="K35" s="296"/>
      <c r="L35" s="115">
        <v>0</v>
      </c>
      <c r="M35" s="115">
        <v>5684.78</v>
      </c>
      <c r="N35" s="115">
        <v>5684.78</v>
      </c>
      <c r="O35" s="115">
        <v>0</v>
      </c>
      <c r="P35" s="115"/>
    </row>
    <row r="36" spans="1:16" ht="9.9" customHeight="1" x14ac:dyDescent="0.3">
      <c r="A36" s="203" t="s">
        <v>1055</v>
      </c>
      <c r="B36" s="291" t="s">
        <v>336</v>
      </c>
      <c r="C36" s="292"/>
      <c r="D36" s="292"/>
      <c r="E36" s="292"/>
      <c r="F36" s="292"/>
      <c r="G36" s="295" t="s">
        <v>1056</v>
      </c>
      <c r="H36" s="296"/>
      <c r="I36" s="296"/>
      <c r="J36" s="296"/>
      <c r="K36" s="296"/>
      <c r="L36" s="115">
        <v>666.4</v>
      </c>
      <c r="M36" s="115">
        <v>1000</v>
      </c>
      <c r="N36" s="115">
        <v>666.4</v>
      </c>
      <c r="O36" s="115">
        <v>1000</v>
      </c>
      <c r="P36" s="115"/>
    </row>
    <row r="37" spans="1:16" ht="9.9" customHeight="1" x14ac:dyDescent="0.3">
      <c r="A37" s="116" t="s">
        <v>336</v>
      </c>
      <c r="B37" s="291" t="s">
        <v>336</v>
      </c>
      <c r="C37" s="292"/>
      <c r="D37" s="292"/>
      <c r="E37" s="292"/>
      <c r="F37" s="292"/>
      <c r="G37" s="117" t="s">
        <v>336</v>
      </c>
      <c r="H37" s="118"/>
      <c r="I37" s="118"/>
      <c r="J37" s="118"/>
      <c r="K37" s="118"/>
      <c r="L37" s="119"/>
      <c r="M37" s="119"/>
      <c r="N37" s="119"/>
      <c r="O37" s="119"/>
      <c r="P37" s="119"/>
    </row>
    <row r="38" spans="1:16" ht="9.9" customHeight="1" x14ac:dyDescent="0.3">
      <c r="A38" s="204" t="s">
        <v>404</v>
      </c>
      <c r="B38" s="291" t="s">
        <v>336</v>
      </c>
      <c r="C38" s="292"/>
      <c r="D38" s="292"/>
      <c r="E38" s="293" t="s">
        <v>405</v>
      </c>
      <c r="F38" s="294"/>
      <c r="G38" s="294"/>
      <c r="H38" s="294"/>
      <c r="I38" s="294"/>
      <c r="J38" s="294"/>
      <c r="K38" s="294"/>
      <c r="L38" s="114">
        <v>23285.29</v>
      </c>
      <c r="M38" s="114">
        <v>0</v>
      </c>
      <c r="N38" s="114">
        <v>3377.32</v>
      </c>
      <c r="O38" s="114">
        <v>19907.97</v>
      </c>
      <c r="P38" s="114"/>
    </row>
    <row r="39" spans="1:16" ht="9.9" customHeight="1" x14ac:dyDescent="0.3">
      <c r="A39" s="204" t="s">
        <v>406</v>
      </c>
      <c r="B39" s="291" t="s">
        <v>336</v>
      </c>
      <c r="C39" s="292"/>
      <c r="D39" s="292"/>
      <c r="E39" s="292"/>
      <c r="F39" s="293" t="s">
        <v>405</v>
      </c>
      <c r="G39" s="294"/>
      <c r="H39" s="294"/>
      <c r="I39" s="294"/>
      <c r="J39" s="294"/>
      <c r="K39" s="294"/>
      <c r="L39" s="114">
        <v>23285.29</v>
      </c>
      <c r="M39" s="114">
        <v>0</v>
      </c>
      <c r="N39" s="114">
        <v>3377.32</v>
      </c>
      <c r="O39" s="114">
        <v>19907.97</v>
      </c>
      <c r="P39" s="114"/>
    </row>
    <row r="40" spans="1:16" ht="9.9" customHeight="1" x14ac:dyDescent="0.3">
      <c r="A40" s="203" t="s">
        <v>407</v>
      </c>
      <c r="B40" s="291" t="s">
        <v>336</v>
      </c>
      <c r="C40" s="292"/>
      <c r="D40" s="292"/>
      <c r="E40" s="292"/>
      <c r="F40" s="292"/>
      <c r="G40" s="295" t="s">
        <v>408</v>
      </c>
      <c r="H40" s="296"/>
      <c r="I40" s="296"/>
      <c r="J40" s="296"/>
      <c r="K40" s="296"/>
      <c r="L40" s="115">
        <v>23285.29</v>
      </c>
      <c r="M40" s="115">
        <v>0</v>
      </c>
      <c r="N40" s="115">
        <v>3377.32</v>
      </c>
      <c r="O40" s="115">
        <v>19907.97</v>
      </c>
      <c r="P40" s="115"/>
    </row>
    <row r="41" spans="1:16" ht="9.9" customHeight="1" x14ac:dyDescent="0.3">
      <c r="A41" s="116" t="s">
        <v>336</v>
      </c>
      <c r="B41" s="291" t="s">
        <v>336</v>
      </c>
      <c r="C41" s="292"/>
      <c r="D41" s="292"/>
      <c r="E41" s="292"/>
      <c r="F41" s="292"/>
      <c r="G41" s="117" t="s">
        <v>336</v>
      </c>
      <c r="H41" s="118"/>
      <c r="I41" s="118"/>
      <c r="J41" s="118"/>
      <c r="K41" s="118"/>
      <c r="L41" s="119"/>
      <c r="M41" s="119"/>
      <c r="N41" s="119"/>
      <c r="O41" s="119"/>
      <c r="P41" s="119"/>
    </row>
    <row r="42" spans="1:16" ht="9.9" customHeight="1" x14ac:dyDescent="0.3">
      <c r="A42" s="204" t="s">
        <v>409</v>
      </c>
      <c r="B42" s="202" t="s">
        <v>336</v>
      </c>
      <c r="C42" s="293" t="s">
        <v>410</v>
      </c>
      <c r="D42" s="294"/>
      <c r="E42" s="294"/>
      <c r="F42" s="294"/>
      <c r="G42" s="294"/>
      <c r="H42" s="294"/>
      <c r="I42" s="294"/>
      <c r="J42" s="294"/>
      <c r="K42" s="294"/>
      <c r="L42" s="114">
        <v>12661787.720000001</v>
      </c>
      <c r="M42" s="114">
        <v>538696.79</v>
      </c>
      <c r="N42" s="114">
        <v>150407.85999999999</v>
      </c>
      <c r="O42" s="114">
        <v>13050076.65</v>
      </c>
      <c r="P42" s="114"/>
    </row>
    <row r="43" spans="1:16" ht="9.9" customHeight="1" x14ac:dyDescent="0.3">
      <c r="A43" s="204" t="s">
        <v>411</v>
      </c>
      <c r="B43" s="291" t="s">
        <v>336</v>
      </c>
      <c r="C43" s="292"/>
      <c r="D43" s="293" t="s">
        <v>412</v>
      </c>
      <c r="E43" s="294"/>
      <c r="F43" s="294"/>
      <c r="G43" s="294"/>
      <c r="H43" s="294"/>
      <c r="I43" s="294"/>
      <c r="J43" s="294"/>
      <c r="K43" s="294"/>
      <c r="L43" s="114">
        <v>26523.86</v>
      </c>
      <c r="M43" s="114">
        <v>192.91</v>
      </c>
      <c r="N43" s="114">
        <v>0</v>
      </c>
      <c r="O43" s="114">
        <v>26716.77</v>
      </c>
      <c r="P43" s="114"/>
    </row>
    <row r="44" spans="1:16" ht="9.9" customHeight="1" x14ac:dyDescent="0.3">
      <c r="A44" s="204" t="s">
        <v>413</v>
      </c>
      <c r="B44" s="291" t="s">
        <v>336</v>
      </c>
      <c r="C44" s="292"/>
      <c r="D44" s="292"/>
      <c r="E44" s="293" t="s">
        <v>414</v>
      </c>
      <c r="F44" s="294"/>
      <c r="G44" s="294"/>
      <c r="H44" s="294"/>
      <c r="I44" s="294"/>
      <c r="J44" s="294"/>
      <c r="K44" s="294"/>
      <c r="L44" s="114">
        <v>26523.86</v>
      </c>
      <c r="M44" s="114">
        <v>192.91</v>
      </c>
      <c r="N44" s="114">
        <v>0</v>
      </c>
      <c r="O44" s="114">
        <v>26716.77</v>
      </c>
      <c r="P44" s="114"/>
    </row>
    <row r="45" spans="1:16" ht="9.9" customHeight="1" x14ac:dyDescent="0.3">
      <c r="A45" s="204" t="s">
        <v>415</v>
      </c>
      <c r="B45" s="291" t="s">
        <v>336</v>
      </c>
      <c r="C45" s="292"/>
      <c r="D45" s="292"/>
      <c r="E45" s="292"/>
      <c r="F45" s="293" t="s">
        <v>414</v>
      </c>
      <c r="G45" s="294"/>
      <c r="H45" s="294"/>
      <c r="I45" s="294"/>
      <c r="J45" s="294"/>
      <c r="K45" s="294"/>
      <c r="L45" s="114">
        <v>26523.86</v>
      </c>
      <c r="M45" s="114">
        <v>192.91</v>
      </c>
      <c r="N45" s="114">
        <v>0</v>
      </c>
      <c r="O45" s="114">
        <v>26716.77</v>
      </c>
      <c r="P45" s="114"/>
    </row>
    <row r="46" spans="1:16" ht="9.9" customHeight="1" x14ac:dyDescent="0.3">
      <c r="A46" s="203" t="s">
        <v>416</v>
      </c>
      <c r="B46" s="291" t="s">
        <v>336</v>
      </c>
      <c r="C46" s="292"/>
      <c r="D46" s="292"/>
      <c r="E46" s="292"/>
      <c r="F46" s="292"/>
      <c r="G46" s="295" t="s">
        <v>417</v>
      </c>
      <c r="H46" s="296"/>
      <c r="I46" s="296"/>
      <c r="J46" s="296"/>
      <c r="K46" s="296"/>
      <c r="L46" s="115">
        <v>26523.86</v>
      </c>
      <c r="M46" s="115">
        <v>192.91</v>
      </c>
      <c r="N46" s="115">
        <v>0</v>
      </c>
      <c r="O46" s="115">
        <v>26716.77</v>
      </c>
      <c r="P46" s="115"/>
    </row>
    <row r="47" spans="1:16" ht="9.9" customHeight="1" x14ac:dyDescent="0.3">
      <c r="A47" s="116" t="s">
        <v>336</v>
      </c>
      <c r="B47" s="291" t="s">
        <v>336</v>
      </c>
      <c r="C47" s="292"/>
      <c r="D47" s="292"/>
      <c r="E47" s="292"/>
      <c r="F47" s="292"/>
      <c r="G47" s="117" t="s">
        <v>336</v>
      </c>
      <c r="H47" s="118"/>
      <c r="I47" s="118"/>
      <c r="J47" s="118"/>
      <c r="K47" s="118"/>
      <c r="L47" s="119"/>
      <c r="M47" s="119"/>
      <c r="N47" s="119"/>
      <c r="O47" s="119"/>
      <c r="P47" s="119"/>
    </row>
    <row r="48" spans="1:16" ht="9.9" customHeight="1" x14ac:dyDescent="0.3">
      <c r="A48" s="204" t="s">
        <v>418</v>
      </c>
      <c r="B48" s="291" t="s">
        <v>336</v>
      </c>
      <c r="C48" s="292"/>
      <c r="D48" s="293" t="s">
        <v>419</v>
      </c>
      <c r="E48" s="294"/>
      <c r="F48" s="294"/>
      <c r="G48" s="294"/>
      <c r="H48" s="294"/>
      <c r="I48" s="294"/>
      <c r="J48" s="294"/>
      <c r="K48" s="294"/>
      <c r="L48" s="114">
        <v>2980709.17</v>
      </c>
      <c r="M48" s="114">
        <v>538503.88</v>
      </c>
      <c r="N48" s="114">
        <v>150407.85999999999</v>
      </c>
      <c r="O48" s="114">
        <v>3368805.19</v>
      </c>
      <c r="P48" s="114"/>
    </row>
    <row r="49" spans="1:16" ht="9.9" customHeight="1" x14ac:dyDescent="0.3">
      <c r="A49" s="204" t="s">
        <v>420</v>
      </c>
      <c r="B49" s="291" t="s">
        <v>336</v>
      </c>
      <c r="C49" s="292"/>
      <c r="D49" s="292"/>
      <c r="E49" s="293" t="s">
        <v>421</v>
      </c>
      <c r="F49" s="294"/>
      <c r="G49" s="294"/>
      <c r="H49" s="294"/>
      <c r="I49" s="294"/>
      <c r="J49" s="294"/>
      <c r="K49" s="294"/>
      <c r="L49" s="114">
        <v>28234190.41</v>
      </c>
      <c r="M49" s="114">
        <v>538078.53</v>
      </c>
      <c r="N49" s="114">
        <v>0</v>
      </c>
      <c r="O49" s="114">
        <v>28772268.940000001</v>
      </c>
      <c r="P49" s="114"/>
    </row>
    <row r="50" spans="1:16" ht="9.9" customHeight="1" x14ac:dyDescent="0.3">
      <c r="A50" s="204" t="s">
        <v>422</v>
      </c>
      <c r="B50" s="291" t="s">
        <v>336</v>
      </c>
      <c r="C50" s="292"/>
      <c r="D50" s="292"/>
      <c r="E50" s="292"/>
      <c r="F50" s="293" t="s">
        <v>421</v>
      </c>
      <c r="G50" s="294"/>
      <c r="H50" s="294"/>
      <c r="I50" s="294"/>
      <c r="J50" s="294"/>
      <c r="K50" s="294"/>
      <c r="L50" s="114">
        <v>28234190.41</v>
      </c>
      <c r="M50" s="114">
        <v>538078.53</v>
      </c>
      <c r="N50" s="114">
        <v>0</v>
      </c>
      <c r="O50" s="114">
        <v>28772268.940000001</v>
      </c>
      <c r="P50" s="114"/>
    </row>
    <row r="51" spans="1:16" ht="9.9" customHeight="1" x14ac:dyDescent="0.3">
      <c r="A51" s="203" t="s">
        <v>423</v>
      </c>
      <c r="B51" s="291" t="s">
        <v>336</v>
      </c>
      <c r="C51" s="292"/>
      <c r="D51" s="292"/>
      <c r="E51" s="292"/>
      <c r="F51" s="292"/>
      <c r="G51" s="295" t="s">
        <v>424</v>
      </c>
      <c r="H51" s="296"/>
      <c r="I51" s="296"/>
      <c r="J51" s="296"/>
      <c r="K51" s="296"/>
      <c r="L51" s="115">
        <v>759111.34</v>
      </c>
      <c r="M51" s="115">
        <v>0</v>
      </c>
      <c r="N51" s="115">
        <v>0</v>
      </c>
      <c r="O51" s="115">
        <v>759111.34</v>
      </c>
      <c r="P51" s="115"/>
    </row>
    <row r="52" spans="1:16" ht="9.9" customHeight="1" x14ac:dyDescent="0.3">
      <c r="A52" s="203" t="s">
        <v>425</v>
      </c>
      <c r="B52" s="291" t="s">
        <v>336</v>
      </c>
      <c r="C52" s="292"/>
      <c r="D52" s="292"/>
      <c r="E52" s="292"/>
      <c r="F52" s="292"/>
      <c r="G52" s="295" t="s">
        <v>426</v>
      </c>
      <c r="H52" s="296"/>
      <c r="I52" s="296"/>
      <c r="J52" s="296"/>
      <c r="K52" s="296"/>
      <c r="L52" s="115">
        <v>350327.15</v>
      </c>
      <c r="M52" s="115">
        <v>0</v>
      </c>
      <c r="N52" s="115">
        <v>0</v>
      </c>
      <c r="O52" s="115">
        <v>350327.15</v>
      </c>
      <c r="P52" s="115"/>
    </row>
    <row r="53" spans="1:16" ht="9.9" customHeight="1" x14ac:dyDescent="0.3">
      <c r="A53" s="203" t="s">
        <v>427</v>
      </c>
      <c r="B53" s="291" t="s">
        <v>336</v>
      </c>
      <c r="C53" s="292"/>
      <c r="D53" s="292"/>
      <c r="E53" s="292"/>
      <c r="F53" s="292"/>
      <c r="G53" s="295" t="s">
        <v>428</v>
      </c>
      <c r="H53" s="296"/>
      <c r="I53" s="296"/>
      <c r="J53" s="296"/>
      <c r="K53" s="296"/>
      <c r="L53" s="115">
        <v>1108963.1499999999</v>
      </c>
      <c r="M53" s="115">
        <v>0</v>
      </c>
      <c r="N53" s="115">
        <v>0</v>
      </c>
      <c r="O53" s="115">
        <v>1108963.1499999999</v>
      </c>
      <c r="P53" s="115"/>
    </row>
    <row r="54" spans="1:16" ht="9.9" customHeight="1" x14ac:dyDescent="0.3">
      <c r="A54" s="203" t="s">
        <v>429</v>
      </c>
      <c r="B54" s="291" t="s">
        <v>336</v>
      </c>
      <c r="C54" s="292"/>
      <c r="D54" s="292"/>
      <c r="E54" s="292"/>
      <c r="F54" s="292"/>
      <c r="G54" s="295" t="s">
        <v>430</v>
      </c>
      <c r="H54" s="296"/>
      <c r="I54" s="296"/>
      <c r="J54" s="296"/>
      <c r="K54" s="296"/>
      <c r="L54" s="115">
        <v>854587.32</v>
      </c>
      <c r="M54" s="115">
        <v>0</v>
      </c>
      <c r="N54" s="115">
        <v>0</v>
      </c>
      <c r="O54" s="115">
        <v>854587.32</v>
      </c>
      <c r="P54" s="115"/>
    </row>
    <row r="55" spans="1:16" ht="9.9" customHeight="1" x14ac:dyDescent="0.3">
      <c r="A55" s="203" t="s">
        <v>431</v>
      </c>
      <c r="B55" s="291" t="s">
        <v>336</v>
      </c>
      <c r="C55" s="292"/>
      <c r="D55" s="292"/>
      <c r="E55" s="292"/>
      <c r="F55" s="292"/>
      <c r="G55" s="295" t="s">
        <v>432</v>
      </c>
      <c r="H55" s="296"/>
      <c r="I55" s="296"/>
      <c r="J55" s="296"/>
      <c r="K55" s="296"/>
      <c r="L55" s="115">
        <v>1262691.98</v>
      </c>
      <c r="M55" s="115">
        <v>0</v>
      </c>
      <c r="N55" s="115">
        <v>0</v>
      </c>
      <c r="O55" s="115">
        <v>1262691.98</v>
      </c>
      <c r="P55" s="115"/>
    </row>
    <row r="56" spans="1:16" ht="9.9" customHeight="1" x14ac:dyDescent="0.3">
      <c r="A56" s="203" t="s">
        <v>433</v>
      </c>
      <c r="B56" s="291" t="s">
        <v>336</v>
      </c>
      <c r="C56" s="292"/>
      <c r="D56" s="292"/>
      <c r="E56" s="292"/>
      <c r="F56" s="292"/>
      <c r="G56" s="295" t="s">
        <v>434</v>
      </c>
      <c r="H56" s="296"/>
      <c r="I56" s="296"/>
      <c r="J56" s="296"/>
      <c r="K56" s="296"/>
      <c r="L56" s="115">
        <v>601566.87</v>
      </c>
      <c r="M56" s="115">
        <v>0</v>
      </c>
      <c r="N56" s="115">
        <v>0</v>
      </c>
      <c r="O56" s="115">
        <v>601566.87</v>
      </c>
      <c r="P56" s="115"/>
    </row>
    <row r="57" spans="1:16" ht="9.9" customHeight="1" x14ac:dyDescent="0.3">
      <c r="A57" s="203" t="s">
        <v>435</v>
      </c>
      <c r="B57" s="291" t="s">
        <v>336</v>
      </c>
      <c r="C57" s="292"/>
      <c r="D57" s="292"/>
      <c r="E57" s="292"/>
      <c r="F57" s="292"/>
      <c r="G57" s="295" t="s">
        <v>436</v>
      </c>
      <c r="H57" s="296"/>
      <c r="I57" s="296"/>
      <c r="J57" s="296"/>
      <c r="K57" s="296"/>
      <c r="L57" s="115">
        <v>1867251.87</v>
      </c>
      <c r="M57" s="115">
        <v>0</v>
      </c>
      <c r="N57" s="115">
        <v>0</v>
      </c>
      <c r="O57" s="115">
        <v>1867251.87</v>
      </c>
      <c r="P57" s="115"/>
    </row>
    <row r="58" spans="1:16" ht="9.9" customHeight="1" x14ac:dyDescent="0.3">
      <c r="A58" s="203" t="s">
        <v>437</v>
      </c>
      <c r="B58" s="291" t="s">
        <v>336</v>
      </c>
      <c r="C58" s="292"/>
      <c r="D58" s="292"/>
      <c r="E58" s="292"/>
      <c r="F58" s="292"/>
      <c r="G58" s="295" t="s">
        <v>438</v>
      </c>
      <c r="H58" s="296"/>
      <c r="I58" s="296"/>
      <c r="J58" s="296"/>
      <c r="K58" s="296"/>
      <c r="L58" s="115">
        <v>76973.740000000005</v>
      </c>
      <c r="M58" s="115">
        <v>0</v>
      </c>
      <c r="N58" s="115">
        <v>0</v>
      </c>
      <c r="O58" s="115">
        <v>76973.740000000005</v>
      </c>
      <c r="P58" s="115"/>
    </row>
    <row r="59" spans="1:16" ht="9.9" customHeight="1" x14ac:dyDescent="0.3">
      <c r="A59" s="203" t="s">
        <v>439</v>
      </c>
      <c r="B59" s="291" t="s">
        <v>336</v>
      </c>
      <c r="C59" s="292"/>
      <c r="D59" s="292"/>
      <c r="E59" s="292"/>
      <c r="F59" s="292"/>
      <c r="G59" s="295" t="s">
        <v>440</v>
      </c>
      <c r="H59" s="296"/>
      <c r="I59" s="296"/>
      <c r="J59" s="296"/>
      <c r="K59" s="296"/>
      <c r="L59" s="115">
        <v>48104.38</v>
      </c>
      <c r="M59" s="115">
        <v>0</v>
      </c>
      <c r="N59" s="115">
        <v>0</v>
      </c>
      <c r="O59" s="115">
        <v>48104.38</v>
      </c>
      <c r="P59" s="115"/>
    </row>
    <row r="60" spans="1:16" ht="9.9" customHeight="1" x14ac:dyDescent="0.3">
      <c r="A60" s="203" t="s">
        <v>441</v>
      </c>
      <c r="B60" s="291" t="s">
        <v>336</v>
      </c>
      <c r="C60" s="292"/>
      <c r="D60" s="292"/>
      <c r="E60" s="292"/>
      <c r="F60" s="292"/>
      <c r="G60" s="295" t="s">
        <v>442</v>
      </c>
      <c r="H60" s="296"/>
      <c r="I60" s="296"/>
      <c r="J60" s="296"/>
      <c r="K60" s="296"/>
      <c r="L60" s="115">
        <v>555431.16</v>
      </c>
      <c r="M60" s="115">
        <v>0</v>
      </c>
      <c r="N60" s="115">
        <v>0</v>
      </c>
      <c r="O60" s="115">
        <v>555431.16</v>
      </c>
      <c r="P60" s="115"/>
    </row>
    <row r="61" spans="1:16" ht="9.9" customHeight="1" x14ac:dyDescent="0.3">
      <c r="A61" s="203" t="s">
        <v>443</v>
      </c>
      <c r="B61" s="291" t="s">
        <v>336</v>
      </c>
      <c r="C61" s="292"/>
      <c r="D61" s="292"/>
      <c r="E61" s="292"/>
      <c r="F61" s="292"/>
      <c r="G61" s="295" t="s">
        <v>444</v>
      </c>
      <c r="H61" s="296"/>
      <c r="I61" s="296"/>
      <c r="J61" s="296"/>
      <c r="K61" s="296"/>
      <c r="L61" s="115">
        <v>120178.97</v>
      </c>
      <c r="M61" s="115">
        <v>0</v>
      </c>
      <c r="N61" s="115">
        <v>0</v>
      </c>
      <c r="O61" s="115">
        <v>120178.97</v>
      </c>
      <c r="P61" s="115"/>
    </row>
    <row r="62" spans="1:16" ht="9.9" customHeight="1" x14ac:dyDescent="0.3">
      <c r="A62" s="203" t="s">
        <v>445</v>
      </c>
      <c r="B62" s="291" t="s">
        <v>336</v>
      </c>
      <c r="C62" s="292"/>
      <c r="D62" s="292"/>
      <c r="E62" s="292"/>
      <c r="F62" s="292"/>
      <c r="G62" s="295" t="s">
        <v>446</v>
      </c>
      <c r="H62" s="296"/>
      <c r="I62" s="296"/>
      <c r="J62" s="296"/>
      <c r="K62" s="296"/>
      <c r="L62" s="115">
        <v>31828.44</v>
      </c>
      <c r="M62" s="115">
        <v>0</v>
      </c>
      <c r="N62" s="115">
        <v>0</v>
      </c>
      <c r="O62" s="115">
        <v>31828.44</v>
      </c>
      <c r="P62" s="115"/>
    </row>
    <row r="63" spans="1:16" ht="9.9" customHeight="1" x14ac:dyDescent="0.3">
      <c r="A63" s="203" t="s">
        <v>447</v>
      </c>
      <c r="B63" s="291" t="s">
        <v>336</v>
      </c>
      <c r="C63" s="292"/>
      <c r="D63" s="292"/>
      <c r="E63" s="292"/>
      <c r="F63" s="292"/>
      <c r="G63" s="295" t="s">
        <v>448</v>
      </c>
      <c r="H63" s="296"/>
      <c r="I63" s="296"/>
      <c r="J63" s="296"/>
      <c r="K63" s="296"/>
      <c r="L63" s="115">
        <v>525406.35</v>
      </c>
      <c r="M63" s="115">
        <v>0</v>
      </c>
      <c r="N63" s="115">
        <v>0</v>
      </c>
      <c r="O63" s="115">
        <v>525406.35</v>
      </c>
      <c r="P63" s="115"/>
    </row>
    <row r="64" spans="1:16" ht="9.9" customHeight="1" x14ac:dyDescent="0.3">
      <c r="A64" s="203" t="s">
        <v>449</v>
      </c>
      <c r="B64" s="291" t="s">
        <v>336</v>
      </c>
      <c r="C64" s="292"/>
      <c r="D64" s="292"/>
      <c r="E64" s="292"/>
      <c r="F64" s="292"/>
      <c r="G64" s="295" t="s">
        <v>450</v>
      </c>
      <c r="H64" s="296"/>
      <c r="I64" s="296"/>
      <c r="J64" s="296"/>
      <c r="K64" s="296"/>
      <c r="L64" s="115">
        <v>9021.5</v>
      </c>
      <c r="M64" s="115">
        <v>0</v>
      </c>
      <c r="N64" s="115">
        <v>0</v>
      </c>
      <c r="O64" s="115">
        <v>9021.5</v>
      </c>
      <c r="P64" s="115"/>
    </row>
    <row r="65" spans="1:16" ht="9.9" customHeight="1" x14ac:dyDescent="0.3">
      <c r="A65" s="203" t="s">
        <v>451</v>
      </c>
      <c r="B65" s="291" t="s">
        <v>336</v>
      </c>
      <c r="C65" s="292"/>
      <c r="D65" s="292"/>
      <c r="E65" s="292"/>
      <c r="F65" s="292"/>
      <c r="G65" s="295" t="s">
        <v>452</v>
      </c>
      <c r="H65" s="296"/>
      <c r="I65" s="296"/>
      <c r="J65" s="296"/>
      <c r="K65" s="296"/>
      <c r="L65" s="115">
        <v>2345610.4500000002</v>
      </c>
      <c r="M65" s="115">
        <v>0</v>
      </c>
      <c r="N65" s="115">
        <v>0</v>
      </c>
      <c r="O65" s="115">
        <v>2345610.4500000002</v>
      </c>
      <c r="P65" s="115"/>
    </row>
    <row r="66" spans="1:16" ht="9.9" customHeight="1" x14ac:dyDescent="0.3">
      <c r="A66" s="203" t="s">
        <v>453</v>
      </c>
      <c r="B66" s="291" t="s">
        <v>336</v>
      </c>
      <c r="C66" s="292"/>
      <c r="D66" s="292"/>
      <c r="E66" s="292"/>
      <c r="F66" s="292"/>
      <c r="G66" s="295" t="s">
        <v>454</v>
      </c>
      <c r="H66" s="296"/>
      <c r="I66" s="296"/>
      <c r="J66" s="296"/>
      <c r="K66" s="296"/>
      <c r="L66" s="115">
        <v>5212125.3499999996</v>
      </c>
      <c r="M66" s="115">
        <v>0</v>
      </c>
      <c r="N66" s="115">
        <v>0</v>
      </c>
      <c r="O66" s="115">
        <v>5212125.3499999996</v>
      </c>
      <c r="P66" s="115"/>
    </row>
    <row r="67" spans="1:16" ht="9.9" customHeight="1" x14ac:dyDescent="0.3">
      <c r="A67" s="203" t="s">
        <v>455</v>
      </c>
      <c r="B67" s="291" t="s">
        <v>336</v>
      </c>
      <c r="C67" s="292"/>
      <c r="D67" s="292"/>
      <c r="E67" s="292"/>
      <c r="F67" s="292"/>
      <c r="G67" s="295" t="s">
        <v>456</v>
      </c>
      <c r="H67" s="296"/>
      <c r="I67" s="296"/>
      <c r="J67" s="296"/>
      <c r="K67" s="296"/>
      <c r="L67" s="115">
        <v>1212299.67</v>
      </c>
      <c r="M67" s="115">
        <v>0</v>
      </c>
      <c r="N67" s="115">
        <v>0</v>
      </c>
      <c r="O67" s="115">
        <v>1212299.67</v>
      </c>
      <c r="P67" s="115"/>
    </row>
    <row r="68" spans="1:16" ht="9.9" customHeight="1" x14ac:dyDescent="0.3">
      <c r="A68" s="203" t="s">
        <v>457</v>
      </c>
      <c r="B68" s="291" t="s">
        <v>336</v>
      </c>
      <c r="C68" s="292"/>
      <c r="D68" s="292"/>
      <c r="E68" s="292"/>
      <c r="F68" s="292"/>
      <c r="G68" s="295" t="s">
        <v>458</v>
      </c>
      <c r="H68" s="296"/>
      <c r="I68" s="296"/>
      <c r="J68" s="296"/>
      <c r="K68" s="296"/>
      <c r="L68" s="115">
        <v>5297950.66</v>
      </c>
      <c r="M68" s="115">
        <v>0</v>
      </c>
      <c r="N68" s="115">
        <v>0</v>
      </c>
      <c r="O68" s="115">
        <v>5297950.66</v>
      </c>
      <c r="P68" s="115"/>
    </row>
    <row r="69" spans="1:16" ht="9.9" customHeight="1" x14ac:dyDescent="0.3">
      <c r="A69" s="203" t="s">
        <v>459</v>
      </c>
      <c r="B69" s="291" t="s">
        <v>336</v>
      </c>
      <c r="C69" s="292"/>
      <c r="D69" s="292"/>
      <c r="E69" s="292"/>
      <c r="F69" s="292"/>
      <c r="G69" s="295" t="s">
        <v>460</v>
      </c>
      <c r="H69" s="296"/>
      <c r="I69" s="296"/>
      <c r="J69" s="296"/>
      <c r="K69" s="296"/>
      <c r="L69" s="115">
        <v>263138.71999999997</v>
      </c>
      <c r="M69" s="115">
        <v>0</v>
      </c>
      <c r="N69" s="115">
        <v>0</v>
      </c>
      <c r="O69" s="115">
        <v>263138.71999999997</v>
      </c>
      <c r="P69" s="115"/>
    </row>
    <row r="70" spans="1:16" ht="18.899999999999999" customHeight="1" x14ac:dyDescent="0.3">
      <c r="A70" s="203" t="s">
        <v>461</v>
      </c>
      <c r="B70" s="291" t="s">
        <v>336</v>
      </c>
      <c r="C70" s="292"/>
      <c r="D70" s="292"/>
      <c r="E70" s="292"/>
      <c r="F70" s="292"/>
      <c r="G70" s="295" t="s">
        <v>462</v>
      </c>
      <c r="H70" s="296"/>
      <c r="I70" s="296"/>
      <c r="J70" s="296"/>
      <c r="K70" s="296"/>
      <c r="L70" s="115">
        <v>1258560.9099999999</v>
      </c>
      <c r="M70" s="115">
        <v>425029.63</v>
      </c>
      <c r="N70" s="115">
        <v>0</v>
      </c>
      <c r="O70" s="115">
        <v>1683590.54</v>
      </c>
      <c r="P70" s="115"/>
    </row>
    <row r="71" spans="1:16" ht="9.9" customHeight="1" x14ac:dyDescent="0.3">
      <c r="A71" s="203" t="s">
        <v>463</v>
      </c>
      <c r="B71" s="291" t="s">
        <v>336</v>
      </c>
      <c r="C71" s="292"/>
      <c r="D71" s="292"/>
      <c r="E71" s="292"/>
      <c r="F71" s="292"/>
      <c r="G71" s="295" t="s">
        <v>464</v>
      </c>
      <c r="H71" s="296"/>
      <c r="I71" s="296"/>
      <c r="J71" s="296"/>
      <c r="K71" s="296"/>
      <c r="L71" s="115">
        <v>3832172.58</v>
      </c>
      <c r="M71" s="115">
        <v>0</v>
      </c>
      <c r="N71" s="115">
        <v>0</v>
      </c>
      <c r="O71" s="115">
        <v>3832172.58</v>
      </c>
      <c r="P71" s="115"/>
    </row>
    <row r="72" spans="1:16" ht="9.9" customHeight="1" x14ac:dyDescent="0.3">
      <c r="A72" s="203" t="s">
        <v>465</v>
      </c>
      <c r="B72" s="291" t="s">
        <v>336</v>
      </c>
      <c r="C72" s="292"/>
      <c r="D72" s="292"/>
      <c r="E72" s="292"/>
      <c r="F72" s="292"/>
      <c r="G72" s="295" t="s">
        <v>466</v>
      </c>
      <c r="H72" s="296"/>
      <c r="I72" s="296"/>
      <c r="J72" s="296"/>
      <c r="K72" s="296"/>
      <c r="L72" s="115">
        <v>174389.91</v>
      </c>
      <c r="M72" s="115">
        <v>0</v>
      </c>
      <c r="N72" s="115">
        <v>0</v>
      </c>
      <c r="O72" s="115">
        <v>174389.91</v>
      </c>
      <c r="P72" s="115"/>
    </row>
    <row r="73" spans="1:16" ht="9.9" customHeight="1" x14ac:dyDescent="0.3">
      <c r="A73" s="203" t="s">
        <v>467</v>
      </c>
      <c r="B73" s="291" t="s">
        <v>336</v>
      </c>
      <c r="C73" s="292"/>
      <c r="D73" s="292"/>
      <c r="E73" s="292"/>
      <c r="F73" s="292"/>
      <c r="G73" s="295" t="s">
        <v>468</v>
      </c>
      <c r="H73" s="296"/>
      <c r="I73" s="296"/>
      <c r="J73" s="296"/>
      <c r="K73" s="296"/>
      <c r="L73" s="115">
        <v>175563.74</v>
      </c>
      <c r="M73" s="115">
        <v>0</v>
      </c>
      <c r="N73" s="115">
        <v>0</v>
      </c>
      <c r="O73" s="115">
        <v>175563.74</v>
      </c>
      <c r="P73" s="115"/>
    </row>
    <row r="74" spans="1:16" ht="9.9" customHeight="1" x14ac:dyDescent="0.3">
      <c r="A74" s="203" t="s">
        <v>469</v>
      </c>
      <c r="B74" s="291" t="s">
        <v>336</v>
      </c>
      <c r="C74" s="292"/>
      <c r="D74" s="292"/>
      <c r="E74" s="292"/>
      <c r="F74" s="292"/>
      <c r="G74" s="295" t="s">
        <v>470</v>
      </c>
      <c r="H74" s="296"/>
      <c r="I74" s="296"/>
      <c r="J74" s="296"/>
      <c r="K74" s="296"/>
      <c r="L74" s="115">
        <v>69645.5</v>
      </c>
      <c r="M74" s="115">
        <v>0</v>
      </c>
      <c r="N74" s="115">
        <v>0</v>
      </c>
      <c r="O74" s="115">
        <v>69645.5</v>
      </c>
      <c r="P74" s="115"/>
    </row>
    <row r="75" spans="1:16" ht="9.9" customHeight="1" x14ac:dyDescent="0.3">
      <c r="A75" s="203" t="s">
        <v>471</v>
      </c>
      <c r="B75" s="291" t="s">
        <v>336</v>
      </c>
      <c r="C75" s="292"/>
      <c r="D75" s="292"/>
      <c r="E75" s="292"/>
      <c r="F75" s="292"/>
      <c r="G75" s="295" t="s">
        <v>472</v>
      </c>
      <c r="H75" s="296"/>
      <c r="I75" s="296"/>
      <c r="J75" s="296"/>
      <c r="K75" s="296"/>
      <c r="L75" s="115">
        <v>101288.7</v>
      </c>
      <c r="M75" s="115">
        <v>13048.9</v>
      </c>
      <c r="N75" s="115">
        <v>0</v>
      </c>
      <c r="O75" s="115">
        <v>114337.60000000001</v>
      </c>
      <c r="P75" s="115"/>
    </row>
    <row r="76" spans="1:16" ht="9.9" customHeight="1" x14ac:dyDescent="0.3">
      <c r="A76" s="203" t="s">
        <v>473</v>
      </c>
      <c r="B76" s="291" t="s">
        <v>336</v>
      </c>
      <c r="C76" s="292"/>
      <c r="D76" s="292"/>
      <c r="E76" s="292"/>
      <c r="F76" s="292"/>
      <c r="G76" s="295" t="s">
        <v>474</v>
      </c>
      <c r="H76" s="296"/>
      <c r="I76" s="296"/>
      <c r="J76" s="296"/>
      <c r="K76" s="296"/>
      <c r="L76" s="115">
        <v>120000</v>
      </c>
      <c r="M76" s="115">
        <v>100000</v>
      </c>
      <c r="N76" s="115">
        <v>0</v>
      </c>
      <c r="O76" s="115">
        <v>220000</v>
      </c>
      <c r="P76" s="115"/>
    </row>
    <row r="77" spans="1:16" ht="9.9" customHeight="1" x14ac:dyDescent="0.3">
      <c r="A77" s="116" t="s">
        <v>336</v>
      </c>
      <c r="B77" s="291" t="s">
        <v>336</v>
      </c>
      <c r="C77" s="292"/>
      <c r="D77" s="292"/>
      <c r="E77" s="292"/>
      <c r="F77" s="292"/>
      <c r="G77" s="117" t="s">
        <v>336</v>
      </c>
      <c r="H77" s="118"/>
      <c r="I77" s="118"/>
      <c r="J77" s="118"/>
      <c r="K77" s="118"/>
      <c r="L77" s="119"/>
      <c r="M77" s="119"/>
      <c r="N77" s="119"/>
      <c r="O77" s="119"/>
      <c r="P77" s="119"/>
    </row>
    <row r="78" spans="1:16" ht="9.9" customHeight="1" x14ac:dyDescent="0.3">
      <c r="A78" s="204" t="s">
        <v>475</v>
      </c>
      <c r="B78" s="291" t="s">
        <v>336</v>
      </c>
      <c r="C78" s="292"/>
      <c r="D78" s="292"/>
      <c r="E78" s="293" t="s">
        <v>476</v>
      </c>
      <c r="F78" s="294"/>
      <c r="G78" s="294"/>
      <c r="H78" s="294"/>
      <c r="I78" s="294"/>
      <c r="J78" s="294"/>
      <c r="K78" s="294"/>
      <c r="L78" s="114">
        <v>-25346208.43</v>
      </c>
      <c r="M78" s="114">
        <v>425.35</v>
      </c>
      <c r="N78" s="114">
        <v>149771.62</v>
      </c>
      <c r="O78" s="114">
        <v>-25495554.699999999</v>
      </c>
      <c r="P78" s="114"/>
    </row>
    <row r="79" spans="1:16" ht="9.9" customHeight="1" x14ac:dyDescent="0.3">
      <c r="A79" s="204" t="s">
        <v>477</v>
      </c>
      <c r="B79" s="291" t="s">
        <v>336</v>
      </c>
      <c r="C79" s="292"/>
      <c r="D79" s="292"/>
      <c r="E79" s="292"/>
      <c r="F79" s="293" t="s">
        <v>476</v>
      </c>
      <c r="G79" s="294"/>
      <c r="H79" s="294"/>
      <c r="I79" s="294"/>
      <c r="J79" s="294"/>
      <c r="K79" s="294"/>
      <c r="L79" s="114">
        <v>-25346208.43</v>
      </c>
      <c r="M79" s="114">
        <v>425.35</v>
      </c>
      <c r="N79" s="114">
        <v>149771.62</v>
      </c>
      <c r="O79" s="114">
        <v>-25495554.699999999</v>
      </c>
      <c r="P79" s="114"/>
    </row>
    <row r="80" spans="1:16" ht="9.9" customHeight="1" x14ac:dyDescent="0.3">
      <c r="A80" s="203" t="s">
        <v>478</v>
      </c>
      <c r="B80" s="291" t="s">
        <v>336</v>
      </c>
      <c r="C80" s="292"/>
      <c r="D80" s="292"/>
      <c r="E80" s="292"/>
      <c r="F80" s="292"/>
      <c r="G80" s="295" t="s">
        <v>479</v>
      </c>
      <c r="H80" s="296"/>
      <c r="I80" s="296"/>
      <c r="J80" s="296"/>
      <c r="K80" s="296"/>
      <c r="L80" s="115">
        <v>-1108963.1499999999</v>
      </c>
      <c r="M80" s="115">
        <v>0</v>
      </c>
      <c r="N80" s="115">
        <v>0</v>
      </c>
      <c r="O80" s="115">
        <v>-1108963.1499999999</v>
      </c>
      <c r="P80" s="115"/>
    </row>
    <row r="81" spans="1:16" ht="9.9" customHeight="1" x14ac:dyDescent="0.3">
      <c r="A81" s="203" t="s">
        <v>480</v>
      </c>
      <c r="B81" s="291" t="s">
        <v>336</v>
      </c>
      <c r="C81" s="292"/>
      <c r="D81" s="292"/>
      <c r="E81" s="292"/>
      <c r="F81" s="292"/>
      <c r="G81" s="295" t="s">
        <v>481</v>
      </c>
      <c r="H81" s="296"/>
      <c r="I81" s="296"/>
      <c r="J81" s="296"/>
      <c r="K81" s="296"/>
      <c r="L81" s="115">
        <v>-774553.96</v>
      </c>
      <c r="M81" s="115">
        <v>252.99</v>
      </c>
      <c r="N81" s="115">
        <v>15885.11</v>
      </c>
      <c r="O81" s="115">
        <v>-790186.08</v>
      </c>
      <c r="P81" s="115"/>
    </row>
    <row r="82" spans="1:16" ht="9.9" customHeight="1" x14ac:dyDescent="0.3">
      <c r="A82" s="203" t="s">
        <v>482</v>
      </c>
      <c r="B82" s="291" t="s">
        <v>336</v>
      </c>
      <c r="C82" s="292"/>
      <c r="D82" s="292"/>
      <c r="E82" s="292"/>
      <c r="F82" s="292"/>
      <c r="G82" s="295" t="s">
        <v>483</v>
      </c>
      <c r="H82" s="296"/>
      <c r="I82" s="296"/>
      <c r="J82" s="296"/>
      <c r="K82" s="296"/>
      <c r="L82" s="115">
        <v>-744733.51</v>
      </c>
      <c r="M82" s="115">
        <v>62.14</v>
      </c>
      <c r="N82" s="115">
        <v>3092.96</v>
      </c>
      <c r="O82" s="115">
        <v>-747764.33</v>
      </c>
      <c r="P82" s="115"/>
    </row>
    <row r="83" spans="1:16" ht="9.9" customHeight="1" x14ac:dyDescent="0.3">
      <c r="A83" s="203" t="s">
        <v>484</v>
      </c>
      <c r="B83" s="291" t="s">
        <v>336</v>
      </c>
      <c r="C83" s="292"/>
      <c r="D83" s="292"/>
      <c r="E83" s="292"/>
      <c r="F83" s="292"/>
      <c r="G83" s="295" t="s">
        <v>485</v>
      </c>
      <c r="H83" s="296"/>
      <c r="I83" s="296"/>
      <c r="J83" s="296"/>
      <c r="K83" s="296"/>
      <c r="L83" s="115">
        <v>-757619.69</v>
      </c>
      <c r="M83" s="115">
        <v>0</v>
      </c>
      <c r="N83" s="115">
        <v>60.13</v>
      </c>
      <c r="O83" s="115">
        <v>-757679.82</v>
      </c>
      <c r="P83" s="115"/>
    </row>
    <row r="84" spans="1:16" ht="9.9" customHeight="1" x14ac:dyDescent="0.3">
      <c r="A84" s="203" t="s">
        <v>486</v>
      </c>
      <c r="B84" s="291" t="s">
        <v>336</v>
      </c>
      <c r="C84" s="292"/>
      <c r="D84" s="292"/>
      <c r="E84" s="292"/>
      <c r="F84" s="292"/>
      <c r="G84" s="295" t="s">
        <v>487</v>
      </c>
      <c r="H84" s="296"/>
      <c r="I84" s="296"/>
      <c r="J84" s="296"/>
      <c r="K84" s="296"/>
      <c r="L84" s="115">
        <v>-1865899.13</v>
      </c>
      <c r="M84" s="115">
        <v>0</v>
      </c>
      <c r="N84" s="115">
        <v>530.82000000000005</v>
      </c>
      <c r="O84" s="115">
        <v>-1866429.95</v>
      </c>
      <c r="P84" s="115"/>
    </row>
    <row r="85" spans="1:16" ht="9.9" customHeight="1" x14ac:dyDescent="0.3">
      <c r="A85" s="203" t="s">
        <v>488</v>
      </c>
      <c r="B85" s="291" t="s">
        <v>336</v>
      </c>
      <c r="C85" s="292"/>
      <c r="D85" s="292"/>
      <c r="E85" s="292"/>
      <c r="F85" s="292"/>
      <c r="G85" s="295" t="s">
        <v>489</v>
      </c>
      <c r="H85" s="296"/>
      <c r="I85" s="296"/>
      <c r="J85" s="296"/>
      <c r="K85" s="296"/>
      <c r="L85" s="115">
        <v>-46505.72</v>
      </c>
      <c r="M85" s="115">
        <v>0</v>
      </c>
      <c r="N85" s="115">
        <v>653.75</v>
      </c>
      <c r="O85" s="115">
        <v>-47159.47</v>
      </c>
      <c r="P85" s="115"/>
    </row>
    <row r="86" spans="1:16" ht="9.9" customHeight="1" x14ac:dyDescent="0.3">
      <c r="A86" s="203" t="s">
        <v>490</v>
      </c>
      <c r="B86" s="291" t="s">
        <v>336</v>
      </c>
      <c r="C86" s="292"/>
      <c r="D86" s="292"/>
      <c r="E86" s="292"/>
      <c r="F86" s="292"/>
      <c r="G86" s="295" t="s">
        <v>491</v>
      </c>
      <c r="H86" s="296"/>
      <c r="I86" s="296"/>
      <c r="J86" s="296"/>
      <c r="K86" s="296"/>
      <c r="L86" s="115">
        <v>-349469.35</v>
      </c>
      <c r="M86" s="115">
        <v>0</v>
      </c>
      <c r="N86" s="115">
        <v>50.95</v>
      </c>
      <c r="O86" s="115">
        <v>-349520.3</v>
      </c>
      <c r="P86" s="115"/>
    </row>
    <row r="87" spans="1:16" ht="9.9" customHeight="1" x14ac:dyDescent="0.3">
      <c r="A87" s="203" t="s">
        <v>492</v>
      </c>
      <c r="B87" s="291" t="s">
        <v>336</v>
      </c>
      <c r="C87" s="292"/>
      <c r="D87" s="292"/>
      <c r="E87" s="292"/>
      <c r="F87" s="292"/>
      <c r="G87" s="295" t="s">
        <v>493</v>
      </c>
      <c r="H87" s="296"/>
      <c r="I87" s="296"/>
      <c r="J87" s="296"/>
      <c r="K87" s="296"/>
      <c r="L87" s="115">
        <v>-47888.22</v>
      </c>
      <c r="M87" s="115">
        <v>0</v>
      </c>
      <c r="N87" s="115">
        <v>17.489999999999998</v>
      </c>
      <c r="O87" s="115">
        <v>-47905.71</v>
      </c>
      <c r="P87" s="115"/>
    </row>
    <row r="88" spans="1:16" ht="9.9" customHeight="1" x14ac:dyDescent="0.3">
      <c r="A88" s="203" t="s">
        <v>494</v>
      </c>
      <c r="B88" s="291" t="s">
        <v>336</v>
      </c>
      <c r="C88" s="292"/>
      <c r="D88" s="292"/>
      <c r="E88" s="292"/>
      <c r="F88" s="292"/>
      <c r="G88" s="295" t="s">
        <v>495</v>
      </c>
      <c r="H88" s="296"/>
      <c r="I88" s="296"/>
      <c r="J88" s="296"/>
      <c r="K88" s="296"/>
      <c r="L88" s="115">
        <v>-601566.87</v>
      </c>
      <c r="M88" s="115">
        <v>0</v>
      </c>
      <c r="N88" s="115">
        <v>0</v>
      </c>
      <c r="O88" s="115">
        <v>-601566.87</v>
      </c>
      <c r="P88" s="115"/>
    </row>
    <row r="89" spans="1:16" ht="9.9" customHeight="1" x14ac:dyDescent="0.3">
      <c r="A89" s="203" t="s">
        <v>496</v>
      </c>
      <c r="B89" s="291" t="s">
        <v>336</v>
      </c>
      <c r="C89" s="292"/>
      <c r="D89" s="292"/>
      <c r="E89" s="292"/>
      <c r="F89" s="292"/>
      <c r="G89" s="295" t="s">
        <v>497</v>
      </c>
      <c r="H89" s="296"/>
      <c r="I89" s="296"/>
      <c r="J89" s="296"/>
      <c r="K89" s="296"/>
      <c r="L89" s="115">
        <v>-529359.92000000004</v>
      </c>
      <c r="M89" s="115">
        <v>0</v>
      </c>
      <c r="N89" s="115">
        <v>466.65</v>
      </c>
      <c r="O89" s="115">
        <v>-529826.56999999995</v>
      </c>
      <c r="P89" s="115"/>
    </row>
    <row r="90" spans="1:16" ht="9.9" customHeight="1" x14ac:dyDescent="0.3">
      <c r="A90" s="203" t="s">
        <v>498</v>
      </c>
      <c r="B90" s="291" t="s">
        <v>336</v>
      </c>
      <c r="C90" s="292"/>
      <c r="D90" s="292"/>
      <c r="E90" s="292"/>
      <c r="F90" s="292"/>
      <c r="G90" s="295" t="s">
        <v>499</v>
      </c>
      <c r="H90" s="296"/>
      <c r="I90" s="296"/>
      <c r="J90" s="296"/>
      <c r="K90" s="296"/>
      <c r="L90" s="115">
        <v>-120178.97</v>
      </c>
      <c r="M90" s="115">
        <v>0</v>
      </c>
      <c r="N90" s="115">
        <v>0</v>
      </c>
      <c r="O90" s="115">
        <v>-120178.97</v>
      </c>
      <c r="P90" s="115"/>
    </row>
    <row r="91" spans="1:16" ht="9.9" customHeight="1" x14ac:dyDescent="0.3">
      <c r="A91" s="203" t="s">
        <v>500</v>
      </c>
      <c r="B91" s="291" t="s">
        <v>336</v>
      </c>
      <c r="C91" s="292"/>
      <c r="D91" s="292"/>
      <c r="E91" s="292"/>
      <c r="F91" s="292"/>
      <c r="G91" s="295" t="s">
        <v>501</v>
      </c>
      <c r="H91" s="296"/>
      <c r="I91" s="296"/>
      <c r="J91" s="296"/>
      <c r="K91" s="296"/>
      <c r="L91" s="115">
        <v>-31828.44</v>
      </c>
      <c r="M91" s="115">
        <v>0</v>
      </c>
      <c r="N91" s="115">
        <v>0</v>
      </c>
      <c r="O91" s="115">
        <v>-31828.44</v>
      </c>
      <c r="P91" s="115"/>
    </row>
    <row r="92" spans="1:16" ht="9.9" customHeight="1" x14ac:dyDescent="0.3">
      <c r="A92" s="203" t="s">
        <v>502</v>
      </c>
      <c r="B92" s="291" t="s">
        <v>336</v>
      </c>
      <c r="C92" s="292"/>
      <c r="D92" s="292"/>
      <c r="E92" s="292"/>
      <c r="F92" s="292"/>
      <c r="G92" s="295" t="s">
        <v>503</v>
      </c>
      <c r="H92" s="296"/>
      <c r="I92" s="296"/>
      <c r="J92" s="296"/>
      <c r="K92" s="296"/>
      <c r="L92" s="115">
        <v>-525406.35</v>
      </c>
      <c r="M92" s="115">
        <v>0</v>
      </c>
      <c r="N92" s="115">
        <v>0</v>
      </c>
      <c r="O92" s="115">
        <v>-525406.35</v>
      </c>
      <c r="P92" s="115"/>
    </row>
    <row r="93" spans="1:16" ht="9.9" customHeight="1" x14ac:dyDescent="0.3">
      <c r="A93" s="203" t="s">
        <v>504</v>
      </c>
      <c r="B93" s="291" t="s">
        <v>336</v>
      </c>
      <c r="C93" s="292"/>
      <c r="D93" s="292"/>
      <c r="E93" s="292"/>
      <c r="F93" s="292"/>
      <c r="G93" s="295" t="s">
        <v>505</v>
      </c>
      <c r="H93" s="296"/>
      <c r="I93" s="296"/>
      <c r="J93" s="296"/>
      <c r="K93" s="296"/>
      <c r="L93" s="115">
        <v>-9021.5</v>
      </c>
      <c r="M93" s="115">
        <v>0</v>
      </c>
      <c r="N93" s="115">
        <v>0</v>
      </c>
      <c r="O93" s="115">
        <v>-9021.5</v>
      </c>
      <c r="P93" s="115"/>
    </row>
    <row r="94" spans="1:16" ht="9.9" customHeight="1" x14ac:dyDescent="0.3">
      <c r="A94" s="203" t="s">
        <v>506</v>
      </c>
      <c r="B94" s="291" t="s">
        <v>336</v>
      </c>
      <c r="C94" s="292"/>
      <c r="D94" s="292"/>
      <c r="E94" s="292"/>
      <c r="F94" s="292"/>
      <c r="G94" s="295" t="s">
        <v>507</v>
      </c>
      <c r="H94" s="296"/>
      <c r="I94" s="296"/>
      <c r="J94" s="296"/>
      <c r="K94" s="296"/>
      <c r="L94" s="115">
        <v>-2211265.64</v>
      </c>
      <c r="M94" s="115">
        <v>0</v>
      </c>
      <c r="N94" s="115">
        <v>17185.32</v>
      </c>
      <c r="O94" s="115">
        <v>-2228450.96</v>
      </c>
      <c r="P94" s="115"/>
    </row>
    <row r="95" spans="1:16" ht="9.9" customHeight="1" x14ac:dyDescent="0.3">
      <c r="A95" s="203" t="s">
        <v>508</v>
      </c>
      <c r="B95" s="291" t="s">
        <v>336</v>
      </c>
      <c r="C95" s="292"/>
      <c r="D95" s="292"/>
      <c r="E95" s="292"/>
      <c r="F95" s="292"/>
      <c r="G95" s="295" t="s">
        <v>509</v>
      </c>
      <c r="H95" s="296"/>
      <c r="I95" s="296"/>
      <c r="J95" s="296"/>
      <c r="K95" s="296"/>
      <c r="L95" s="115">
        <v>-4765223.4800000004</v>
      </c>
      <c r="M95" s="115">
        <v>110.22</v>
      </c>
      <c r="N95" s="115">
        <v>28925.37</v>
      </c>
      <c r="O95" s="115">
        <v>-4794038.63</v>
      </c>
      <c r="P95" s="115"/>
    </row>
    <row r="96" spans="1:16" ht="9.9" customHeight="1" x14ac:dyDescent="0.3">
      <c r="A96" s="203" t="s">
        <v>510</v>
      </c>
      <c r="B96" s="291" t="s">
        <v>336</v>
      </c>
      <c r="C96" s="292"/>
      <c r="D96" s="292"/>
      <c r="E96" s="292"/>
      <c r="F96" s="292"/>
      <c r="G96" s="295" t="s">
        <v>511</v>
      </c>
      <c r="H96" s="296"/>
      <c r="I96" s="296"/>
      <c r="J96" s="296"/>
      <c r="K96" s="296"/>
      <c r="L96" s="115">
        <v>-1162547.1100000001</v>
      </c>
      <c r="M96" s="115">
        <v>0</v>
      </c>
      <c r="N96" s="115">
        <v>1637.05</v>
      </c>
      <c r="O96" s="115">
        <v>-1164184.1599999999</v>
      </c>
      <c r="P96" s="115"/>
    </row>
    <row r="97" spans="1:16" ht="9.9" customHeight="1" x14ac:dyDescent="0.3">
      <c r="A97" s="203" t="s">
        <v>512</v>
      </c>
      <c r="B97" s="291" t="s">
        <v>336</v>
      </c>
      <c r="C97" s="292"/>
      <c r="D97" s="292"/>
      <c r="E97" s="292"/>
      <c r="F97" s="292"/>
      <c r="G97" s="295" t="s">
        <v>513</v>
      </c>
      <c r="H97" s="296"/>
      <c r="I97" s="296"/>
      <c r="J97" s="296"/>
      <c r="K97" s="296"/>
      <c r="L97" s="115">
        <v>-5284027.76</v>
      </c>
      <c r="M97" s="115">
        <v>0</v>
      </c>
      <c r="N97" s="115">
        <v>570.23</v>
      </c>
      <c r="O97" s="115">
        <v>-5284597.99</v>
      </c>
      <c r="P97" s="115"/>
    </row>
    <row r="98" spans="1:16" ht="9.9" customHeight="1" x14ac:dyDescent="0.3">
      <c r="A98" s="203" t="s">
        <v>514</v>
      </c>
      <c r="B98" s="291" t="s">
        <v>336</v>
      </c>
      <c r="C98" s="292"/>
      <c r="D98" s="292"/>
      <c r="E98" s="292"/>
      <c r="F98" s="292"/>
      <c r="G98" s="295" t="s">
        <v>515</v>
      </c>
      <c r="H98" s="296"/>
      <c r="I98" s="296"/>
      <c r="J98" s="296"/>
      <c r="K98" s="296"/>
      <c r="L98" s="115">
        <v>-163894.66</v>
      </c>
      <c r="M98" s="115">
        <v>0</v>
      </c>
      <c r="N98" s="115">
        <v>4469.75</v>
      </c>
      <c r="O98" s="115">
        <v>-168364.41</v>
      </c>
      <c r="P98" s="115"/>
    </row>
    <row r="99" spans="1:16" ht="18.899999999999999" customHeight="1" x14ac:dyDescent="0.3">
      <c r="A99" s="203" t="s">
        <v>516</v>
      </c>
      <c r="B99" s="291" t="s">
        <v>336</v>
      </c>
      <c r="C99" s="292"/>
      <c r="D99" s="292"/>
      <c r="E99" s="292"/>
      <c r="F99" s="292"/>
      <c r="G99" s="295" t="s">
        <v>517</v>
      </c>
      <c r="H99" s="296"/>
      <c r="I99" s="296"/>
      <c r="J99" s="296"/>
      <c r="K99" s="296"/>
      <c r="L99" s="115">
        <v>-211671.59</v>
      </c>
      <c r="M99" s="115">
        <v>0</v>
      </c>
      <c r="N99" s="115">
        <v>69166.009999999995</v>
      </c>
      <c r="O99" s="115">
        <v>-280837.59999999998</v>
      </c>
      <c r="P99" s="115"/>
    </row>
    <row r="100" spans="1:16" ht="9.9" customHeight="1" x14ac:dyDescent="0.3">
      <c r="A100" s="203" t="s">
        <v>518</v>
      </c>
      <c r="B100" s="291" t="s">
        <v>336</v>
      </c>
      <c r="C100" s="292"/>
      <c r="D100" s="292"/>
      <c r="E100" s="292"/>
      <c r="F100" s="292"/>
      <c r="G100" s="295" t="s">
        <v>519</v>
      </c>
      <c r="H100" s="296"/>
      <c r="I100" s="296"/>
      <c r="J100" s="296"/>
      <c r="K100" s="296"/>
      <c r="L100" s="115">
        <v>-3832172.58</v>
      </c>
      <c r="M100" s="115">
        <v>0</v>
      </c>
      <c r="N100" s="115">
        <v>0</v>
      </c>
      <c r="O100" s="115">
        <v>-3832172.58</v>
      </c>
      <c r="P100" s="115"/>
    </row>
    <row r="101" spans="1:16" ht="9.9" customHeight="1" x14ac:dyDescent="0.3">
      <c r="A101" s="203" t="s">
        <v>520</v>
      </c>
      <c r="B101" s="291" t="s">
        <v>336</v>
      </c>
      <c r="C101" s="292"/>
      <c r="D101" s="292"/>
      <c r="E101" s="292"/>
      <c r="F101" s="292"/>
      <c r="G101" s="295" t="s">
        <v>521</v>
      </c>
      <c r="H101" s="296"/>
      <c r="I101" s="296"/>
      <c r="J101" s="296"/>
      <c r="K101" s="296"/>
      <c r="L101" s="115">
        <v>-167029.64000000001</v>
      </c>
      <c r="M101" s="115">
        <v>0</v>
      </c>
      <c r="N101" s="115">
        <v>2962.24</v>
      </c>
      <c r="O101" s="115">
        <v>-169991.88</v>
      </c>
      <c r="P101" s="115"/>
    </row>
    <row r="102" spans="1:16" ht="9.9" customHeight="1" x14ac:dyDescent="0.3">
      <c r="A102" s="203" t="s">
        <v>522</v>
      </c>
      <c r="B102" s="291" t="s">
        <v>336</v>
      </c>
      <c r="C102" s="292"/>
      <c r="D102" s="292"/>
      <c r="E102" s="292"/>
      <c r="F102" s="292"/>
      <c r="G102" s="295" t="s">
        <v>523</v>
      </c>
      <c r="H102" s="296"/>
      <c r="I102" s="296"/>
      <c r="J102" s="296"/>
      <c r="K102" s="296"/>
      <c r="L102" s="115">
        <v>-27705.4</v>
      </c>
      <c r="M102" s="115">
        <v>0</v>
      </c>
      <c r="N102" s="115">
        <v>2982.18</v>
      </c>
      <c r="O102" s="115">
        <v>-30687.58</v>
      </c>
      <c r="P102" s="115"/>
    </row>
    <row r="103" spans="1:16" ht="9.9" customHeight="1" x14ac:dyDescent="0.3">
      <c r="A103" s="203" t="s">
        <v>524</v>
      </c>
      <c r="B103" s="291" t="s">
        <v>336</v>
      </c>
      <c r="C103" s="292"/>
      <c r="D103" s="292"/>
      <c r="E103" s="292"/>
      <c r="F103" s="292"/>
      <c r="G103" s="295" t="s">
        <v>525</v>
      </c>
      <c r="H103" s="296"/>
      <c r="I103" s="296"/>
      <c r="J103" s="296"/>
      <c r="K103" s="296"/>
      <c r="L103" s="115">
        <v>-7675.79</v>
      </c>
      <c r="M103" s="115">
        <v>0</v>
      </c>
      <c r="N103" s="115">
        <v>1115.6099999999999</v>
      </c>
      <c r="O103" s="115">
        <v>-8791.4</v>
      </c>
      <c r="P103" s="115"/>
    </row>
    <row r="104" spans="1:16" ht="9.9" customHeight="1" x14ac:dyDescent="0.3">
      <c r="A104" s="116" t="s">
        <v>336</v>
      </c>
      <c r="B104" s="291" t="s">
        <v>336</v>
      </c>
      <c r="C104" s="292"/>
      <c r="D104" s="292"/>
      <c r="E104" s="292"/>
      <c r="F104" s="292"/>
      <c r="G104" s="117" t="s">
        <v>336</v>
      </c>
      <c r="H104" s="118"/>
      <c r="I104" s="118"/>
      <c r="J104" s="118"/>
      <c r="K104" s="118"/>
      <c r="L104" s="119"/>
      <c r="M104" s="119"/>
      <c r="N104" s="119"/>
      <c r="O104" s="119"/>
      <c r="P104" s="119"/>
    </row>
    <row r="105" spans="1:16" ht="9.9" customHeight="1" x14ac:dyDescent="0.3">
      <c r="A105" s="204" t="s">
        <v>526</v>
      </c>
      <c r="B105" s="291" t="s">
        <v>336</v>
      </c>
      <c r="C105" s="292"/>
      <c r="D105" s="292"/>
      <c r="E105" s="293" t="s">
        <v>527</v>
      </c>
      <c r="F105" s="294"/>
      <c r="G105" s="294"/>
      <c r="H105" s="294"/>
      <c r="I105" s="294"/>
      <c r="J105" s="294"/>
      <c r="K105" s="294"/>
      <c r="L105" s="114">
        <v>11129.19</v>
      </c>
      <c r="M105" s="114">
        <v>0</v>
      </c>
      <c r="N105" s="114">
        <v>636.24</v>
      </c>
      <c r="O105" s="114">
        <v>10492.95</v>
      </c>
      <c r="P105" s="114"/>
    </row>
    <row r="106" spans="1:16" ht="9.9" customHeight="1" x14ac:dyDescent="0.3">
      <c r="A106" s="204" t="s">
        <v>528</v>
      </c>
      <c r="B106" s="291" t="s">
        <v>336</v>
      </c>
      <c r="C106" s="292"/>
      <c r="D106" s="292"/>
      <c r="E106" s="292"/>
      <c r="F106" s="293" t="s">
        <v>527</v>
      </c>
      <c r="G106" s="294"/>
      <c r="H106" s="294"/>
      <c r="I106" s="294"/>
      <c r="J106" s="294"/>
      <c r="K106" s="294"/>
      <c r="L106" s="114">
        <v>539838.66</v>
      </c>
      <c r="M106" s="114">
        <v>0</v>
      </c>
      <c r="N106" s="114">
        <v>0</v>
      </c>
      <c r="O106" s="114">
        <v>539838.66</v>
      </c>
      <c r="P106" s="114"/>
    </row>
    <row r="107" spans="1:16" ht="9.9" customHeight="1" x14ac:dyDescent="0.3">
      <c r="A107" s="203" t="s">
        <v>529</v>
      </c>
      <c r="B107" s="291" t="s">
        <v>336</v>
      </c>
      <c r="C107" s="292"/>
      <c r="D107" s="292"/>
      <c r="E107" s="292"/>
      <c r="F107" s="292"/>
      <c r="G107" s="295" t="s">
        <v>530</v>
      </c>
      <c r="H107" s="296"/>
      <c r="I107" s="296"/>
      <c r="J107" s="296"/>
      <c r="K107" s="296"/>
      <c r="L107" s="115">
        <v>416520.66</v>
      </c>
      <c r="M107" s="115">
        <v>0</v>
      </c>
      <c r="N107" s="115">
        <v>0</v>
      </c>
      <c r="O107" s="115">
        <v>416520.66</v>
      </c>
      <c r="P107" s="115"/>
    </row>
    <row r="108" spans="1:16" ht="9.9" customHeight="1" x14ac:dyDescent="0.3">
      <c r="A108" s="203" t="s">
        <v>531</v>
      </c>
      <c r="B108" s="291" t="s">
        <v>336</v>
      </c>
      <c r="C108" s="292"/>
      <c r="D108" s="292"/>
      <c r="E108" s="292"/>
      <c r="F108" s="292"/>
      <c r="G108" s="295" t="s">
        <v>532</v>
      </c>
      <c r="H108" s="296"/>
      <c r="I108" s="296"/>
      <c r="J108" s="296"/>
      <c r="K108" s="296"/>
      <c r="L108" s="115">
        <v>113798</v>
      </c>
      <c r="M108" s="115">
        <v>0</v>
      </c>
      <c r="N108" s="115">
        <v>0</v>
      </c>
      <c r="O108" s="115">
        <v>113798</v>
      </c>
      <c r="P108" s="115"/>
    </row>
    <row r="109" spans="1:16" ht="9.9" customHeight="1" x14ac:dyDescent="0.3">
      <c r="A109" s="203" t="s">
        <v>533</v>
      </c>
      <c r="B109" s="291" t="s">
        <v>336</v>
      </c>
      <c r="C109" s="292"/>
      <c r="D109" s="292"/>
      <c r="E109" s="292"/>
      <c r="F109" s="292"/>
      <c r="G109" s="295" t="s">
        <v>534</v>
      </c>
      <c r="H109" s="296"/>
      <c r="I109" s="296"/>
      <c r="J109" s="296"/>
      <c r="K109" s="296"/>
      <c r="L109" s="115">
        <v>9520</v>
      </c>
      <c r="M109" s="115">
        <v>0</v>
      </c>
      <c r="N109" s="115">
        <v>0</v>
      </c>
      <c r="O109" s="115">
        <v>9520</v>
      </c>
      <c r="P109" s="115"/>
    </row>
    <row r="110" spans="1:16" ht="9.9" customHeight="1" x14ac:dyDescent="0.3">
      <c r="A110" s="116" t="s">
        <v>336</v>
      </c>
      <c r="B110" s="291" t="s">
        <v>336</v>
      </c>
      <c r="C110" s="292"/>
      <c r="D110" s="292"/>
      <c r="E110" s="292"/>
      <c r="F110" s="292"/>
      <c r="G110" s="117" t="s">
        <v>336</v>
      </c>
      <c r="H110" s="118"/>
      <c r="I110" s="118"/>
      <c r="J110" s="118"/>
      <c r="K110" s="118"/>
      <c r="L110" s="119"/>
      <c r="M110" s="119"/>
      <c r="N110" s="119"/>
      <c r="O110" s="119"/>
      <c r="P110" s="119"/>
    </row>
    <row r="111" spans="1:16" ht="9.9" customHeight="1" x14ac:dyDescent="0.3">
      <c r="A111" s="204" t="s">
        <v>535</v>
      </c>
      <c r="B111" s="291" t="s">
        <v>336</v>
      </c>
      <c r="C111" s="292"/>
      <c r="D111" s="292"/>
      <c r="E111" s="292"/>
      <c r="F111" s="293" t="s">
        <v>536</v>
      </c>
      <c r="G111" s="294"/>
      <c r="H111" s="294"/>
      <c r="I111" s="294"/>
      <c r="J111" s="294"/>
      <c r="K111" s="294"/>
      <c r="L111" s="114">
        <v>-528709.47</v>
      </c>
      <c r="M111" s="114">
        <v>0</v>
      </c>
      <c r="N111" s="114">
        <v>636.24</v>
      </c>
      <c r="O111" s="114">
        <v>-529345.71</v>
      </c>
      <c r="P111" s="114"/>
    </row>
    <row r="112" spans="1:16" ht="9.9" customHeight="1" x14ac:dyDescent="0.3">
      <c r="A112" s="203" t="s">
        <v>537</v>
      </c>
      <c r="B112" s="291" t="s">
        <v>336</v>
      </c>
      <c r="C112" s="292"/>
      <c r="D112" s="292"/>
      <c r="E112" s="292"/>
      <c r="F112" s="292"/>
      <c r="G112" s="295" t="s">
        <v>538</v>
      </c>
      <c r="H112" s="296"/>
      <c r="I112" s="296"/>
      <c r="J112" s="296"/>
      <c r="K112" s="296"/>
      <c r="L112" s="115">
        <v>-405391.47</v>
      </c>
      <c r="M112" s="115">
        <v>0</v>
      </c>
      <c r="N112" s="115">
        <v>636.24</v>
      </c>
      <c r="O112" s="115">
        <v>-406027.71</v>
      </c>
      <c r="P112" s="115"/>
    </row>
    <row r="113" spans="1:16" ht="9.9" customHeight="1" x14ac:dyDescent="0.3">
      <c r="A113" s="203" t="s">
        <v>539</v>
      </c>
      <c r="B113" s="291" t="s">
        <v>336</v>
      </c>
      <c r="C113" s="292"/>
      <c r="D113" s="292"/>
      <c r="E113" s="292"/>
      <c r="F113" s="292"/>
      <c r="G113" s="295" t="s">
        <v>540</v>
      </c>
      <c r="H113" s="296"/>
      <c r="I113" s="296"/>
      <c r="J113" s="296"/>
      <c r="K113" s="296"/>
      <c r="L113" s="115">
        <v>-9520</v>
      </c>
      <c r="M113" s="115">
        <v>0</v>
      </c>
      <c r="N113" s="115">
        <v>0</v>
      </c>
      <c r="O113" s="115">
        <v>-9520</v>
      </c>
      <c r="P113" s="115"/>
    </row>
    <row r="114" spans="1:16" ht="9.9" customHeight="1" x14ac:dyDescent="0.3">
      <c r="A114" s="203" t="s">
        <v>541</v>
      </c>
      <c r="B114" s="291" t="s">
        <v>336</v>
      </c>
      <c r="C114" s="292"/>
      <c r="D114" s="292"/>
      <c r="E114" s="292"/>
      <c r="F114" s="292"/>
      <c r="G114" s="295" t="s">
        <v>542</v>
      </c>
      <c r="H114" s="296"/>
      <c r="I114" s="296"/>
      <c r="J114" s="296"/>
      <c r="K114" s="296"/>
      <c r="L114" s="115">
        <v>-113798</v>
      </c>
      <c r="M114" s="115">
        <v>0</v>
      </c>
      <c r="N114" s="115">
        <v>0</v>
      </c>
      <c r="O114" s="115">
        <v>-113798</v>
      </c>
      <c r="P114" s="115"/>
    </row>
    <row r="115" spans="1:16" ht="9.9" customHeight="1" x14ac:dyDescent="0.3">
      <c r="A115" s="116" t="s">
        <v>336</v>
      </c>
      <c r="B115" s="291" t="s">
        <v>336</v>
      </c>
      <c r="C115" s="292"/>
      <c r="D115" s="292"/>
      <c r="E115" s="292"/>
      <c r="F115" s="292"/>
      <c r="G115" s="117" t="s">
        <v>336</v>
      </c>
      <c r="H115" s="118"/>
      <c r="I115" s="118"/>
      <c r="J115" s="118"/>
      <c r="K115" s="118"/>
      <c r="L115" s="119"/>
      <c r="M115" s="119"/>
      <c r="N115" s="119"/>
      <c r="O115" s="119"/>
      <c r="P115" s="119"/>
    </row>
    <row r="116" spans="1:16" ht="9.9" customHeight="1" x14ac:dyDescent="0.3">
      <c r="A116" s="204" t="s">
        <v>543</v>
      </c>
      <c r="B116" s="291" t="s">
        <v>336</v>
      </c>
      <c r="C116" s="292"/>
      <c r="D116" s="292"/>
      <c r="E116" s="293" t="s">
        <v>544</v>
      </c>
      <c r="F116" s="294"/>
      <c r="G116" s="294"/>
      <c r="H116" s="294"/>
      <c r="I116" s="294"/>
      <c r="J116" s="294"/>
      <c r="K116" s="294"/>
      <c r="L116" s="114">
        <v>81598</v>
      </c>
      <c r="M116" s="114">
        <v>0</v>
      </c>
      <c r="N116" s="114">
        <v>0</v>
      </c>
      <c r="O116" s="114">
        <v>81598</v>
      </c>
      <c r="P116" s="114"/>
    </row>
    <row r="117" spans="1:16" ht="9.9" customHeight="1" x14ac:dyDescent="0.3">
      <c r="A117" s="204" t="s">
        <v>545</v>
      </c>
      <c r="B117" s="291" t="s">
        <v>336</v>
      </c>
      <c r="C117" s="292"/>
      <c r="D117" s="292"/>
      <c r="E117" s="292"/>
      <c r="F117" s="293" t="s">
        <v>544</v>
      </c>
      <c r="G117" s="294"/>
      <c r="H117" s="294"/>
      <c r="I117" s="294"/>
      <c r="J117" s="294"/>
      <c r="K117" s="294"/>
      <c r="L117" s="114">
        <v>81598</v>
      </c>
      <c r="M117" s="114">
        <v>0</v>
      </c>
      <c r="N117" s="114">
        <v>0</v>
      </c>
      <c r="O117" s="114">
        <v>81598</v>
      </c>
      <c r="P117" s="114"/>
    </row>
    <row r="118" spans="1:16" ht="9.9" customHeight="1" x14ac:dyDescent="0.3">
      <c r="A118" s="203" t="s">
        <v>546</v>
      </c>
      <c r="B118" s="291" t="s">
        <v>336</v>
      </c>
      <c r="C118" s="292"/>
      <c r="D118" s="292"/>
      <c r="E118" s="292"/>
      <c r="F118" s="292"/>
      <c r="G118" s="295" t="s">
        <v>547</v>
      </c>
      <c r="H118" s="296"/>
      <c r="I118" s="296"/>
      <c r="J118" s="296"/>
      <c r="K118" s="296"/>
      <c r="L118" s="115">
        <v>81598</v>
      </c>
      <c r="M118" s="115">
        <v>0</v>
      </c>
      <c r="N118" s="115">
        <v>0</v>
      </c>
      <c r="O118" s="115">
        <v>81598</v>
      </c>
      <c r="P118" s="115"/>
    </row>
    <row r="119" spans="1:16" ht="9.9" customHeight="1" x14ac:dyDescent="0.3">
      <c r="A119" s="116" t="s">
        <v>336</v>
      </c>
      <c r="B119" s="291" t="s">
        <v>336</v>
      </c>
      <c r="C119" s="292"/>
      <c r="D119" s="292"/>
      <c r="E119" s="292"/>
      <c r="F119" s="292"/>
      <c r="G119" s="117" t="s">
        <v>336</v>
      </c>
      <c r="H119" s="118"/>
      <c r="I119" s="118"/>
      <c r="J119" s="118"/>
      <c r="K119" s="118"/>
      <c r="L119" s="119"/>
      <c r="M119" s="119"/>
      <c r="N119" s="119"/>
      <c r="O119" s="119"/>
      <c r="P119" s="119"/>
    </row>
    <row r="120" spans="1:16" ht="9.9" customHeight="1" x14ac:dyDescent="0.3">
      <c r="A120" s="204" t="s">
        <v>548</v>
      </c>
      <c r="B120" s="291" t="s">
        <v>336</v>
      </c>
      <c r="C120" s="292"/>
      <c r="D120" s="293" t="s">
        <v>549</v>
      </c>
      <c r="E120" s="294"/>
      <c r="F120" s="294"/>
      <c r="G120" s="294"/>
      <c r="H120" s="294"/>
      <c r="I120" s="294"/>
      <c r="J120" s="294"/>
      <c r="K120" s="294"/>
      <c r="L120" s="114">
        <v>9654554.6899999995</v>
      </c>
      <c r="M120" s="114">
        <v>0</v>
      </c>
      <c r="N120" s="114">
        <v>0</v>
      </c>
      <c r="O120" s="114">
        <v>9654554.6899999995</v>
      </c>
      <c r="P120" s="114"/>
    </row>
    <row r="121" spans="1:16" ht="9.9" customHeight="1" x14ac:dyDescent="0.3">
      <c r="A121" s="204" t="s">
        <v>550</v>
      </c>
      <c r="B121" s="291" t="s">
        <v>336</v>
      </c>
      <c r="C121" s="292"/>
      <c r="D121" s="292"/>
      <c r="E121" s="293" t="s">
        <v>549</v>
      </c>
      <c r="F121" s="294"/>
      <c r="G121" s="294"/>
      <c r="H121" s="294"/>
      <c r="I121" s="294"/>
      <c r="J121" s="294"/>
      <c r="K121" s="294"/>
      <c r="L121" s="114">
        <v>9654554.6899999995</v>
      </c>
      <c r="M121" s="114">
        <v>0</v>
      </c>
      <c r="N121" s="114">
        <v>0</v>
      </c>
      <c r="O121" s="114">
        <v>9654554.6899999995</v>
      </c>
      <c r="P121" s="114"/>
    </row>
    <row r="122" spans="1:16" ht="9.9" customHeight="1" x14ac:dyDescent="0.3">
      <c r="A122" s="204" t="s">
        <v>551</v>
      </c>
      <c r="B122" s="291" t="s">
        <v>336</v>
      </c>
      <c r="C122" s="292"/>
      <c r="D122" s="292"/>
      <c r="E122" s="292"/>
      <c r="F122" s="293" t="s">
        <v>552</v>
      </c>
      <c r="G122" s="294"/>
      <c r="H122" s="294"/>
      <c r="I122" s="294"/>
      <c r="J122" s="294"/>
      <c r="K122" s="294"/>
      <c r="L122" s="114">
        <v>9654554.6899999995</v>
      </c>
      <c r="M122" s="114">
        <v>0</v>
      </c>
      <c r="N122" s="114">
        <v>0</v>
      </c>
      <c r="O122" s="114">
        <v>9654554.6899999995</v>
      </c>
      <c r="P122" s="114"/>
    </row>
    <row r="123" spans="1:16" ht="9.9" customHeight="1" x14ac:dyDescent="0.3">
      <c r="A123" s="203" t="s">
        <v>553</v>
      </c>
      <c r="B123" s="291" t="s">
        <v>336</v>
      </c>
      <c r="C123" s="292"/>
      <c r="D123" s="292"/>
      <c r="E123" s="292"/>
      <c r="F123" s="292"/>
      <c r="G123" s="295" t="s">
        <v>432</v>
      </c>
      <c r="H123" s="296"/>
      <c r="I123" s="296"/>
      <c r="J123" s="296"/>
      <c r="K123" s="296"/>
      <c r="L123" s="115">
        <v>29585</v>
      </c>
      <c r="M123" s="115">
        <v>0</v>
      </c>
      <c r="N123" s="115">
        <v>0</v>
      </c>
      <c r="O123" s="115">
        <v>29585</v>
      </c>
      <c r="P123" s="115"/>
    </row>
    <row r="124" spans="1:16" ht="9.9" customHeight="1" x14ac:dyDescent="0.3">
      <c r="A124" s="203" t="s">
        <v>554</v>
      </c>
      <c r="B124" s="291" t="s">
        <v>336</v>
      </c>
      <c r="C124" s="292"/>
      <c r="D124" s="292"/>
      <c r="E124" s="292"/>
      <c r="F124" s="292"/>
      <c r="G124" s="295" t="s">
        <v>555</v>
      </c>
      <c r="H124" s="296"/>
      <c r="I124" s="296"/>
      <c r="J124" s="296"/>
      <c r="K124" s="296"/>
      <c r="L124" s="115">
        <v>1267564.69</v>
      </c>
      <c r="M124" s="115">
        <v>0</v>
      </c>
      <c r="N124" s="115">
        <v>0</v>
      </c>
      <c r="O124" s="115">
        <v>1267564.69</v>
      </c>
      <c r="P124" s="115"/>
    </row>
    <row r="125" spans="1:16" ht="9.9" customHeight="1" x14ac:dyDescent="0.3">
      <c r="A125" s="203" t="s">
        <v>556</v>
      </c>
      <c r="B125" s="291" t="s">
        <v>336</v>
      </c>
      <c r="C125" s="292"/>
      <c r="D125" s="292"/>
      <c r="E125" s="292"/>
      <c r="F125" s="292"/>
      <c r="G125" s="295" t="s">
        <v>557</v>
      </c>
      <c r="H125" s="296"/>
      <c r="I125" s="296"/>
      <c r="J125" s="296"/>
      <c r="K125" s="296"/>
      <c r="L125" s="115">
        <v>35000</v>
      </c>
      <c r="M125" s="115">
        <v>0</v>
      </c>
      <c r="N125" s="115">
        <v>0</v>
      </c>
      <c r="O125" s="115">
        <v>35000</v>
      </c>
      <c r="P125" s="115"/>
    </row>
    <row r="126" spans="1:16" ht="9.9" customHeight="1" x14ac:dyDescent="0.3">
      <c r="A126" s="203" t="s">
        <v>558</v>
      </c>
      <c r="B126" s="291" t="s">
        <v>336</v>
      </c>
      <c r="C126" s="292"/>
      <c r="D126" s="292"/>
      <c r="E126" s="292"/>
      <c r="F126" s="292"/>
      <c r="G126" s="295" t="s">
        <v>559</v>
      </c>
      <c r="H126" s="296"/>
      <c r="I126" s="296"/>
      <c r="J126" s="296"/>
      <c r="K126" s="296"/>
      <c r="L126" s="115">
        <v>150000</v>
      </c>
      <c r="M126" s="115">
        <v>0</v>
      </c>
      <c r="N126" s="115">
        <v>0</v>
      </c>
      <c r="O126" s="115">
        <v>150000</v>
      </c>
      <c r="P126" s="115"/>
    </row>
    <row r="127" spans="1:16" ht="9.9" customHeight="1" x14ac:dyDescent="0.3">
      <c r="A127" s="203" t="s">
        <v>560</v>
      </c>
      <c r="B127" s="291" t="s">
        <v>336</v>
      </c>
      <c r="C127" s="292"/>
      <c r="D127" s="292"/>
      <c r="E127" s="292"/>
      <c r="F127" s="292"/>
      <c r="G127" s="295" t="s">
        <v>561</v>
      </c>
      <c r="H127" s="296"/>
      <c r="I127" s="296"/>
      <c r="J127" s="296"/>
      <c r="K127" s="296"/>
      <c r="L127" s="115">
        <v>8172405</v>
      </c>
      <c r="M127" s="115">
        <v>0</v>
      </c>
      <c r="N127" s="115">
        <v>0</v>
      </c>
      <c r="O127" s="115">
        <v>8172405</v>
      </c>
      <c r="P127" s="115"/>
    </row>
    <row r="128" spans="1:16" ht="9.9" customHeight="1" x14ac:dyDescent="0.3">
      <c r="A128" s="116" t="s">
        <v>336</v>
      </c>
      <c r="B128" s="291" t="s">
        <v>336</v>
      </c>
      <c r="C128" s="292"/>
      <c r="D128" s="292"/>
      <c r="E128" s="292"/>
      <c r="F128" s="292"/>
      <c r="G128" s="117" t="s">
        <v>336</v>
      </c>
      <c r="H128" s="118"/>
      <c r="I128" s="118"/>
      <c r="J128" s="118"/>
      <c r="K128" s="118"/>
      <c r="L128" s="119"/>
      <c r="M128" s="119"/>
      <c r="N128" s="119"/>
      <c r="O128" s="119"/>
      <c r="P128" s="119"/>
    </row>
    <row r="129" spans="1:16" ht="9.9" customHeight="1" x14ac:dyDescent="0.3">
      <c r="A129" s="204" t="s">
        <v>562</v>
      </c>
      <c r="B129" s="293" t="s">
        <v>563</v>
      </c>
      <c r="C129" s="294"/>
      <c r="D129" s="294"/>
      <c r="E129" s="294"/>
      <c r="F129" s="294"/>
      <c r="G129" s="294"/>
      <c r="H129" s="294"/>
      <c r="I129" s="294"/>
      <c r="J129" s="294"/>
      <c r="K129" s="294"/>
      <c r="L129" s="114">
        <v>23551855.41</v>
      </c>
      <c r="M129" s="114">
        <v>2738906.39</v>
      </c>
      <c r="N129" s="114">
        <v>2254836.4</v>
      </c>
      <c r="O129" s="114">
        <v>23067785.420000002</v>
      </c>
      <c r="P129" s="114"/>
    </row>
    <row r="130" spans="1:16" ht="9.9" customHeight="1" x14ac:dyDescent="0.3">
      <c r="A130" s="204" t="s">
        <v>564</v>
      </c>
      <c r="B130" s="202" t="s">
        <v>336</v>
      </c>
      <c r="C130" s="293" t="s">
        <v>565</v>
      </c>
      <c r="D130" s="294"/>
      <c r="E130" s="294"/>
      <c r="F130" s="294"/>
      <c r="G130" s="294"/>
      <c r="H130" s="294"/>
      <c r="I130" s="294"/>
      <c r="J130" s="294"/>
      <c r="K130" s="294"/>
      <c r="L130" s="114">
        <v>10824085.710000001</v>
      </c>
      <c r="M130" s="114">
        <v>2691534.13</v>
      </c>
      <c r="N130" s="114">
        <v>1833000.6</v>
      </c>
      <c r="O130" s="114">
        <v>9965552.1799999997</v>
      </c>
      <c r="P130" s="114"/>
    </row>
    <row r="131" spans="1:16" ht="9.9" customHeight="1" x14ac:dyDescent="0.3">
      <c r="A131" s="204" t="s">
        <v>566</v>
      </c>
      <c r="B131" s="291" t="s">
        <v>336</v>
      </c>
      <c r="C131" s="292"/>
      <c r="D131" s="293" t="s">
        <v>567</v>
      </c>
      <c r="E131" s="294"/>
      <c r="F131" s="294"/>
      <c r="G131" s="294"/>
      <c r="H131" s="294"/>
      <c r="I131" s="294"/>
      <c r="J131" s="294"/>
      <c r="K131" s="294"/>
      <c r="L131" s="114">
        <v>994594.5</v>
      </c>
      <c r="M131" s="114">
        <v>1647601.81</v>
      </c>
      <c r="N131" s="114">
        <v>1481136.03</v>
      </c>
      <c r="O131" s="114">
        <v>828128.72</v>
      </c>
      <c r="P131" s="114"/>
    </row>
    <row r="132" spans="1:16" ht="9.9" customHeight="1" x14ac:dyDescent="0.3">
      <c r="A132" s="204" t="s">
        <v>568</v>
      </c>
      <c r="B132" s="291" t="s">
        <v>336</v>
      </c>
      <c r="C132" s="292"/>
      <c r="D132" s="292"/>
      <c r="E132" s="293" t="s">
        <v>569</v>
      </c>
      <c r="F132" s="294"/>
      <c r="G132" s="294"/>
      <c r="H132" s="294"/>
      <c r="I132" s="294"/>
      <c r="J132" s="294"/>
      <c r="K132" s="294"/>
      <c r="L132" s="114">
        <v>458386.9</v>
      </c>
      <c r="M132" s="114">
        <v>674655.67</v>
      </c>
      <c r="N132" s="114">
        <v>691857.64</v>
      </c>
      <c r="O132" s="114">
        <v>475588.87</v>
      </c>
      <c r="P132" s="114"/>
    </row>
    <row r="133" spans="1:16" ht="9.9" customHeight="1" x14ac:dyDescent="0.3">
      <c r="A133" s="204" t="s">
        <v>570</v>
      </c>
      <c r="B133" s="291" t="s">
        <v>336</v>
      </c>
      <c r="C133" s="292"/>
      <c r="D133" s="292"/>
      <c r="E133" s="292"/>
      <c r="F133" s="293" t="s">
        <v>569</v>
      </c>
      <c r="G133" s="294"/>
      <c r="H133" s="294"/>
      <c r="I133" s="294"/>
      <c r="J133" s="294"/>
      <c r="K133" s="294"/>
      <c r="L133" s="114">
        <v>458386.9</v>
      </c>
      <c r="M133" s="114">
        <v>674655.67</v>
      </c>
      <c r="N133" s="114">
        <v>691857.64</v>
      </c>
      <c r="O133" s="114">
        <v>475588.87</v>
      </c>
      <c r="P133" s="114"/>
    </row>
    <row r="134" spans="1:16" ht="9.9" customHeight="1" x14ac:dyDescent="0.3">
      <c r="A134" s="203" t="s">
        <v>571</v>
      </c>
      <c r="B134" s="291" t="s">
        <v>336</v>
      </c>
      <c r="C134" s="292"/>
      <c r="D134" s="292"/>
      <c r="E134" s="292"/>
      <c r="F134" s="292"/>
      <c r="G134" s="295" t="s">
        <v>572</v>
      </c>
      <c r="H134" s="296"/>
      <c r="I134" s="296"/>
      <c r="J134" s="296"/>
      <c r="K134" s="296"/>
      <c r="L134" s="115">
        <v>853.33</v>
      </c>
      <c r="M134" s="115">
        <v>167699.75</v>
      </c>
      <c r="N134" s="115">
        <v>167646.42000000001</v>
      </c>
      <c r="O134" s="115">
        <v>800</v>
      </c>
      <c r="P134" s="115"/>
    </row>
    <row r="135" spans="1:16" ht="9.9" customHeight="1" x14ac:dyDescent="0.3">
      <c r="A135" s="203" t="s">
        <v>573</v>
      </c>
      <c r="B135" s="291" t="s">
        <v>336</v>
      </c>
      <c r="C135" s="292"/>
      <c r="D135" s="292"/>
      <c r="E135" s="292"/>
      <c r="F135" s="292"/>
      <c r="G135" s="295" t="s">
        <v>574</v>
      </c>
      <c r="H135" s="296"/>
      <c r="I135" s="296"/>
      <c r="J135" s="296"/>
      <c r="K135" s="296"/>
      <c r="L135" s="115">
        <v>299724.49</v>
      </c>
      <c r="M135" s="115">
        <v>299724.49</v>
      </c>
      <c r="N135" s="115">
        <v>303526.21000000002</v>
      </c>
      <c r="O135" s="115">
        <v>303526.21000000002</v>
      </c>
      <c r="P135" s="115"/>
    </row>
    <row r="136" spans="1:16" ht="9.9" customHeight="1" x14ac:dyDescent="0.3">
      <c r="A136" s="203" t="s">
        <v>575</v>
      </c>
      <c r="B136" s="291" t="s">
        <v>336</v>
      </c>
      <c r="C136" s="292"/>
      <c r="D136" s="292"/>
      <c r="E136" s="292"/>
      <c r="F136" s="292"/>
      <c r="G136" s="295" t="s">
        <v>576</v>
      </c>
      <c r="H136" s="296"/>
      <c r="I136" s="296"/>
      <c r="J136" s="296"/>
      <c r="K136" s="296"/>
      <c r="L136" s="115">
        <v>112016.83</v>
      </c>
      <c r="M136" s="115">
        <v>112016.83</v>
      </c>
      <c r="N136" s="115">
        <v>126183.59</v>
      </c>
      <c r="O136" s="115">
        <v>126183.59</v>
      </c>
      <c r="P136" s="115"/>
    </row>
    <row r="137" spans="1:16" ht="9.9" customHeight="1" x14ac:dyDescent="0.3">
      <c r="A137" s="203" t="s">
        <v>577</v>
      </c>
      <c r="B137" s="291" t="s">
        <v>336</v>
      </c>
      <c r="C137" s="292"/>
      <c r="D137" s="292"/>
      <c r="E137" s="292"/>
      <c r="F137" s="292"/>
      <c r="G137" s="295" t="s">
        <v>578</v>
      </c>
      <c r="H137" s="296"/>
      <c r="I137" s="296"/>
      <c r="J137" s="296"/>
      <c r="K137" s="296"/>
      <c r="L137" s="115">
        <v>0</v>
      </c>
      <c r="M137" s="115">
        <v>189.59</v>
      </c>
      <c r="N137" s="115">
        <v>189.59</v>
      </c>
      <c r="O137" s="115">
        <v>0</v>
      </c>
      <c r="P137" s="115"/>
    </row>
    <row r="138" spans="1:16" ht="9.9" customHeight="1" x14ac:dyDescent="0.3">
      <c r="A138" s="203" t="s">
        <v>579</v>
      </c>
      <c r="B138" s="291" t="s">
        <v>336</v>
      </c>
      <c r="C138" s="292"/>
      <c r="D138" s="292"/>
      <c r="E138" s="292"/>
      <c r="F138" s="292"/>
      <c r="G138" s="295" t="s">
        <v>580</v>
      </c>
      <c r="H138" s="296"/>
      <c r="I138" s="296"/>
      <c r="J138" s="296"/>
      <c r="K138" s="296"/>
      <c r="L138" s="115">
        <v>45792.25</v>
      </c>
      <c r="M138" s="115">
        <v>95025.01</v>
      </c>
      <c r="N138" s="115">
        <v>94311.83</v>
      </c>
      <c r="O138" s="115">
        <v>45079.07</v>
      </c>
      <c r="P138" s="115"/>
    </row>
    <row r="139" spans="1:16" ht="9.9" customHeight="1" x14ac:dyDescent="0.3">
      <c r="A139" s="116" t="s">
        <v>336</v>
      </c>
      <c r="B139" s="291" t="s">
        <v>336</v>
      </c>
      <c r="C139" s="292"/>
      <c r="D139" s="292"/>
      <c r="E139" s="292"/>
      <c r="F139" s="292"/>
      <c r="G139" s="117" t="s">
        <v>336</v>
      </c>
      <c r="H139" s="118"/>
      <c r="I139" s="118"/>
      <c r="J139" s="118"/>
      <c r="K139" s="118"/>
      <c r="L139" s="119"/>
      <c r="M139" s="119"/>
      <c r="N139" s="119"/>
      <c r="O139" s="119"/>
      <c r="P139" s="119"/>
    </row>
    <row r="140" spans="1:16" ht="9.9" customHeight="1" x14ac:dyDescent="0.3">
      <c r="A140" s="204" t="s">
        <v>581</v>
      </c>
      <c r="B140" s="291" t="s">
        <v>336</v>
      </c>
      <c r="C140" s="292"/>
      <c r="D140" s="292"/>
      <c r="E140" s="293" t="s">
        <v>582</v>
      </c>
      <c r="F140" s="294"/>
      <c r="G140" s="294"/>
      <c r="H140" s="294"/>
      <c r="I140" s="294"/>
      <c r="J140" s="294"/>
      <c r="K140" s="294"/>
      <c r="L140" s="114">
        <v>131430.94</v>
      </c>
      <c r="M140" s="114">
        <v>131453.25</v>
      </c>
      <c r="N140" s="114">
        <v>52667.01</v>
      </c>
      <c r="O140" s="114">
        <v>52644.7</v>
      </c>
      <c r="P140" s="114"/>
    </row>
    <row r="141" spans="1:16" ht="9.9" customHeight="1" x14ac:dyDescent="0.3">
      <c r="A141" s="204" t="s">
        <v>583</v>
      </c>
      <c r="B141" s="291" t="s">
        <v>336</v>
      </c>
      <c r="C141" s="292"/>
      <c r="D141" s="292"/>
      <c r="E141" s="292"/>
      <c r="F141" s="293" t="s">
        <v>582</v>
      </c>
      <c r="G141" s="294"/>
      <c r="H141" s="294"/>
      <c r="I141" s="294"/>
      <c r="J141" s="294"/>
      <c r="K141" s="294"/>
      <c r="L141" s="114">
        <v>131430.94</v>
      </c>
      <c r="M141" s="114">
        <v>131453.25</v>
      </c>
      <c r="N141" s="114">
        <v>52667.01</v>
      </c>
      <c r="O141" s="114">
        <v>52644.7</v>
      </c>
      <c r="P141" s="114"/>
    </row>
    <row r="142" spans="1:16" ht="9.9" customHeight="1" x14ac:dyDescent="0.3">
      <c r="A142" s="203" t="s">
        <v>584</v>
      </c>
      <c r="B142" s="291" t="s">
        <v>336</v>
      </c>
      <c r="C142" s="292"/>
      <c r="D142" s="292"/>
      <c r="E142" s="292"/>
      <c r="F142" s="292"/>
      <c r="G142" s="295" t="s">
        <v>585</v>
      </c>
      <c r="H142" s="296"/>
      <c r="I142" s="296"/>
      <c r="J142" s="296"/>
      <c r="K142" s="296"/>
      <c r="L142" s="115">
        <v>104453.39</v>
      </c>
      <c r="M142" s="115">
        <v>104475.7</v>
      </c>
      <c r="N142" s="115">
        <v>42306.52</v>
      </c>
      <c r="O142" s="115">
        <v>42284.21</v>
      </c>
      <c r="P142" s="115"/>
    </row>
    <row r="143" spans="1:16" ht="9.9" customHeight="1" x14ac:dyDescent="0.3">
      <c r="A143" s="203" t="s">
        <v>586</v>
      </c>
      <c r="B143" s="291" t="s">
        <v>336</v>
      </c>
      <c r="C143" s="292"/>
      <c r="D143" s="292"/>
      <c r="E143" s="292"/>
      <c r="F143" s="292"/>
      <c r="G143" s="295" t="s">
        <v>587</v>
      </c>
      <c r="H143" s="296"/>
      <c r="I143" s="296"/>
      <c r="J143" s="296"/>
      <c r="K143" s="296"/>
      <c r="L143" s="115">
        <v>23492.38</v>
      </c>
      <c r="M143" s="115">
        <v>23492.38</v>
      </c>
      <c r="N143" s="115">
        <v>9152.35</v>
      </c>
      <c r="O143" s="115">
        <v>9152.35</v>
      </c>
      <c r="P143" s="115"/>
    </row>
    <row r="144" spans="1:16" ht="9.9" customHeight="1" x14ac:dyDescent="0.3">
      <c r="A144" s="203" t="s">
        <v>588</v>
      </c>
      <c r="B144" s="291" t="s">
        <v>336</v>
      </c>
      <c r="C144" s="292"/>
      <c r="D144" s="292"/>
      <c r="E144" s="292"/>
      <c r="F144" s="292"/>
      <c r="G144" s="295" t="s">
        <v>589</v>
      </c>
      <c r="H144" s="296"/>
      <c r="I144" s="296"/>
      <c r="J144" s="296"/>
      <c r="K144" s="296"/>
      <c r="L144" s="115">
        <v>2931.61</v>
      </c>
      <c r="M144" s="115">
        <v>2931.61</v>
      </c>
      <c r="N144" s="115">
        <v>1208.1400000000001</v>
      </c>
      <c r="O144" s="115">
        <v>1208.1400000000001</v>
      </c>
      <c r="P144" s="115"/>
    </row>
    <row r="145" spans="1:16" ht="9.9" customHeight="1" x14ac:dyDescent="0.3">
      <c r="A145" s="203" t="s">
        <v>590</v>
      </c>
      <c r="B145" s="291" t="s">
        <v>336</v>
      </c>
      <c r="C145" s="292"/>
      <c r="D145" s="292"/>
      <c r="E145" s="292"/>
      <c r="F145" s="292"/>
      <c r="G145" s="295" t="s">
        <v>591</v>
      </c>
      <c r="H145" s="296"/>
      <c r="I145" s="296"/>
      <c r="J145" s="296"/>
      <c r="K145" s="296"/>
      <c r="L145" s="115">
        <v>553.55999999999995</v>
      </c>
      <c r="M145" s="115">
        <v>553.55999999999995</v>
      </c>
      <c r="N145" s="115">
        <v>0</v>
      </c>
      <c r="O145" s="115">
        <v>0</v>
      </c>
      <c r="P145" s="115"/>
    </row>
    <row r="146" spans="1:16" ht="9.9" customHeight="1" x14ac:dyDescent="0.3">
      <c r="A146" s="116" t="s">
        <v>336</v>
      </c>
      <c r="B146" s="291" t="s">
        <v>336</v>
      </c>
      <c r="C146" s="292"/>
      <c r="D146" s="292"/>
      <c r="E146" s="292"/>
      <c r="F146" s="292"/>
      <c r="G146" s="117" t="s">
        <v>336</v>
      </c>
      <c r="H146" s="118"/>
      <c r="I146" s="118"/>
      <c r="J146" s="118"/>
      <c r="K146" s="118"/>
      <c r="L146" s="119"/>
      <c r="M146" s="119"/>
      <c r="N146" s="119"/>
      <c r="O146" s="119"/>
      <c r="P146" s="119"/>
    </row>
    <row r="147" spans="1:16" ht="9.9" customHeight="1" x14ac:dyDescent="0.3">
      <c r="A147" s="204" t="s">
        <v>592</v>
      </c>
      <c r="B147" s="291" t="s">
        <v>336</v>
      </c>
      <c r="C147" s="292"/>
      <c r="D147" s="292"/>
      <c r="E147" s="293" t="s">
        <v>593</v>
      </c>
      <c r="F147" s="294"/>
      <c r="G147" s="294"/>
      <c r="H147" s="294"/>
      <c r="I147" s="294"/>
      <c r="J147" s="294"/>
      <c r="K147" s="294"/>
      <c r="L147" s="114">
        <v>190196.56</v>
      </c>
      <c r="M147" s="114">
        <v>28485.51</v>
      </c>
      <c r="N147" s="114">
        <v>70403.039999999994</v>
      </c>
      <c r="O147" s="114">
        <v>232114.09</v>
      </c>
      <c r="P147" s="114"/>
    </row>
    <row r="148" spans="1:16" ht="9.9" customHeight="1" x14ac:dyDescent="0.3">
      <c r="A148" s="204" t="s">
        <v>594</v>
      </c>
      <c r="B148" s="291" t="s">
        <v>336</v>
      </c>
      <c r="C148" s="292"/>
      <c r="D148" s="292"/>
      <c r="E148" s="292"/>
      <c r="F148" s="293" t="s">
        <v>593</v>
      </c>
      <c r="G148" s="294"/>
      <c r="H148" s="294"/>
      <c r="I148" s="294"/>
      <c r="J148" s="294"/>
      <c r="K148" s="294"/>
      <c r="L148" s="114">
        <v>29605.13</v>
      </c>
      <c r="M148" s="114">
        <v>28485.51</v>
      </c>
      <c r="N148" s="114">
        <v>70403.039999999994</v>
      </c>
      <c r="O148" s="114">
        <v>71522.66</v>
      </c>
      <c r="P148" s="114"/>
    </row>
    <row r="149" spans="1:16" ht="9.9" customHeight="1" x14ac:dyDescent="0.3">
      <c r="A149" s="203" t="s">
        <v>595</v>
      </c>
      <c r="B149" s="291" t="s">
        <v>336</v>
      </c>
      <c r="C149" s="292"/>
      <c r="D149" s="292"/>
      <c r="E149" s="292"/>
      <c r="F149" s="292"/>
      <c r="G149" s="295" t="s">
        <v>596</v>
      </c>
      <c r="H149" s="296"/>
      <c r="I149" s="296"/>
      <c r="J149" s="296"/>
      <c r="K149" s="296"/>
      <c r="L149" s="115">
        <v>12017.98</v>
      </c>
      <c r="M149" s="115">
        <v>12241.51</v>
      </c>
      <c r="N149" s="115">
        <v>8087.1</v>
      </c>
      <c r="O149" s="115">
        <v>7863.57</v>
      </c>
      <c r="P149" s="115"/>
    </row>
    <row r="150" spans="1:16" ht="9.9" customHeight="1" x14ac:dyDescent="0.3">
      <c r="A150" s="203" t="s">
        <v>597</v>
      </c>
      <c r="B150" s="291" t="s">
        <v>336</v>
      </c>
      <c r="C150" s="292"/>
      <c r="D150" s="292"/>
      <c r="E150" s="292"/>
      <c r="F150" s="292"/>
      <c r="G150" s="295" t="s">
        <v>598</v>
      </c>
      <c r="H150" s="296"/>
      <c r="I150" s="296"/>
      <c r="J150" s="296"/>
      <c r="K150" s="296"/>
      <c r="L150" s="115">
        <v>827.92</v>
      </c>
      <c r="M150" s="115">
        <v>828.04</v>
      </c>
      <c r="N150" s="115">
        <v>2126.1999999999998</v>
      </c>
      <c r="O150" s="115">
        <v>2126.08</v>
      </c>
      <c r="P150" s="115"/>
    </row>
    <row r="151" spans="1:16" ht="9.9" customHeight="1" x14ac:dyDescent="0.3">
      <c r="A151" s="203" t="s">
        <v>599</v>
      </c>
      <c r="B151" s="291" t="s">
        <v>336</v>
      </c>
      <c r="C151" s="292"/>
      <c r="D151" s="292"/>
      <c r="E151" s="292"/>
      <c r="F151" s="292"/>
      <c r="G151" s="295" t="s">
        <v>600</v>
      </c>
      <c r="H151" s="296"/>
      <c r="I151" s="296"/>
      <c r="J151" s="296"/>
      <c r="K151" s="296"/>
      <c r="L151" s="115">
        <v>5954.57</v>
      </c>
      <c r="M151" s="115">
        <v>4611.3</v>
      </c>
      <c r="N151" s="115">
        <v>7381.43</v>
      </c>
      <c r="O151" s="115">
        <v>8724.7000000000007</v>
      </c>
      <c r="P151" s="115"/>
    </row>
    <row r="152" spans="1:16" ht="9.9" customHeight="1" x14ac:dyDescent="0.3">
      <c r="A152" s="203" t="s">
        <v>601</v>
      </c>
      <c r="B152" s="291" t="s">
        <v>336</v>
      </c>
      <c r="C152" s="292"/>
      <c r="D152" s="292"/>
      <c r="E152" s="292"/>
      <c r="F152" s="292"/>
      <c r="G152" s="295" t="s">
        <v>602</v>
      </c>
      <c r="H152" s="296"/>
      <c r="I152" s="296"/>
      <c r="J152" s="296"/>
      <c r="K152" s="296"/>
      <c r="L152" s="115">
        <v>5380.87</v>
      </c>
      <c r="M152" s="115">
        <v>5380.87</v>
      </c>
      <c r="N152" s="115">
        <v>50792.31</v>
      </c>
      <c r="O152" s="115">
        <v>50792.31</v>
      </c>
      <c r="P152" s="115"/>
    </row>
    <row r="153" spans="1:16" ht="9.9" customHeight="1" x14ac:dyDescent="0.3">
      <c r="A153" s="203" t="s">
        <v>603</v>
      </c>
      <c r="B153" s="291" t="s">
        <v>336</v>
      </c>
      <c r="C153" s="292"/>
      <c r="D153" s="292"/>
      <c r="E153" s="292"/>
      <c r="F153" s="292"/>
      <c r="G153" s="295" t="s">
        <v>604</v>
      </c>
      <c r="H153" s="296"/>
      <c r="I153" s="296"/>
      <c r="J153" s="296"/>
      <c r="K153" s="296"/>
      <c r="L153" s="115">
        <v>4485.51</v>
      </c>
      <c r="M153" s="115">
        <v>4485.51</v>
      </c>
      <c r="N153" s="115">
        <v>1005.3</v>
      </c>
      <c r="O153" s="115">
        <v>1005.3</v>
      </c>
      <c r="P153" s="115"/>
    </row>
    <row r="154" spans="1:16" ht="9.9" customHeight="1" x14ac:dyDescent="0.3">
      <c r="A154" s="203" t="s">
        <v>605</v>
      </c>
      <c r="B154" s="291" t="s">
        <v>336</v>
      </c>
      <c r="C154" s="292"/>
      <c r="D154" s="292"/>
      <c r="E154" s="292"/>
      <c r="F154" s="292"/>
      <c r="G154" s="295" t="s">
        <v>606</v>
      </c>
      <c r="H154" s="296"/>
      <c r="I154" s="296"/>
      <c r="J154" s="296"/>
      <c r="K154" s="296"/>
      <c r="L154" s="115">
        <v>89.29</v>
      </c>
      <c r="M154" s="115">
        <v>89.29</v>
      </c>
      <c r="N154" s="115">
        <v>0</v>
      </c>
      <c r="O154" s="115">
        <v>0</v>
      </c>
      <c r="P154" s="115"/>
    </row>
    <row r="155" spans="1:16" ht="9.9" customHeight="1" x14ac:dyDescent="0.3">
      <c r="A155" s="203" t="s">
        <v>607</v>
      </c>
      <c r="B155" s="291" t="s">
        <v>336</v>
      </c>
      <c r="C155" s="292"/>
      <c r="D155" s="292"/>
      <c r="E155" s="292"/>
      <c r="F155" s="292"/>
      <c r="G155" s="295" t="s">
        <v>608</v>
      </c>
      <c r="H155" s="296"/>
      <c r="I155" s="296"/>
      <c r="J155" s="296"/>
      <c r="K155" s="296"/>
      <c r="L155" s="115">
        <v>848.99</v>
      </c>
      <c r="M155" s="115">
        <v>848.99</v>
      </c>
      <c r="N155" s="115">
        <v>1010.7</v>
      </c>
      <c r="O155" s="115">
        <v>1010.7</v>
      </c>
      <c r="P155" s="115"/>
    </row>
    <row r="156" spans="1:16" ht="9.9" customHeight="1" x14ac:dyDescent="0.3">
      <c r="A156" s="116" t="s">
        <v>336</v>
      </c>
      <c r="B156" s="291" t="s">
        <v>336</v>
      </c>
      <c r="C156" s="292"/>
      <c r="D156" s="292"/>
      <c r="E156" s="292"/>
      <c r="F156" s="292"/>
      <c r="G156" s="117" t="s">
        <v>336</v>
      </c>
      <c r="H156" s="118"/>
      <c r="I156" s="118"/>
      <c r="J156" s="118"/>
      <c r="K156" s="118"/>
      <c r="L156" s="119"/>
      <c r="M156" s="119"/>
      <c r="N156" s="119"/>
      <c r="O156" s="119"/>
      <c r="P156" s="119"/>
    </row>
    <row r="157" spans="1:16" ht="9.9" customHeight="1" x14ac:dyDescent="0.3">
      <c r="A157" s="204" t="s">
        <v>609</v>
      </c>
      <c r="B157" s="291" t="s">
        <v>336</v>
      </c>
      <c r="C157" s="292"/>
      <c r="D157" s="292"/>
      <c r="E157" s="292"/>
      <c r="F157" s="293" t="s">
        <v>610</v>
      </c>
      <c r="G157" s="294"/>
      <c r="H157" s="294"/>
      <c r="I157" s="294"/>
      <c r="J157" s="294"/>
      <c r="K157" s="294"/>
      <c r="L157" s="114">
        <v>160591.43</v>
      </c>
      <c r="M157" s="114">
        <v>0</v>
      </c>
      <c r="N157" s="114">
        <v>0</v>
      </c>
      <c r="O157" s="114">
        <v>160591.43</v>
      </c>
      <c r="P157" s="114"/>
    </row>
    <row r="158" spans="1:16" ht="9.9" customHeight="1" x14ac:dyDescent="0.3">
      <c r="A158" s="203" t="s">
        <v>611</v>
      </c>
      <c r="B158" s="291" t="s">
        <v>336</v>
      </c>
      <c r="C158" s="292"/>
      <c r="D158" s="292"/>
      <c r="E158" s="292"/>
      <c r="F158" s="292"/>
      <c r="G158" s="295" t="s">
        <v>612</v>
      </c>
      <c r="H158" s="296"/>
      <c r="I158" s="296"/>
      <c r="J158" s="296"/>
      <c r="K158" s="296"/>
      <c r="L158" s="115">
        <v>145306.23999999999</v>
      </c>
      <c r="M158" s="115">
        <v>0</v>
      </c>
      <c r="N158" s="115">
        <v>0</v>
      </c>
      <c r="O158" s="115">
        <v>145306.23999999999</v>
      </c>
      <c r="P158" s="115"/>
    </row>
    <row r="159" spans="1:16" ht="9.9" customHeight="1" x14ac:dyDescent="0.3">
      <c r="A159" s="203" t="s">
        <v>613</v>
      </c>
      <c r="B159" s="291" t="s">
        <v>336</v>
      </c>
      <c r="C159" s="292"/>
      <c r="D159" s="292"/>
      <c r="E159" s="292"/>
      <c r="F159" s="292"/>
      <c r="G159" s="295" t="s">
        <v>614</v>
      </c>
      <c r="H159" s="296"/>
      <c r="I159" s="296"/>
      <c r="J159" s="296"/>
      <c r="K159" s="296"/>
      <c r="L159" s="115">
        <v>15285.19</v>
      </c>
      <c r="M159" s="115">
        <v>0</v>
      </c>
      <c r="N159" s="115">
        <v>0</v>
      </c>
      <c r="O159" s="115">
        <v>15285.19</v>
      </c>
      <c r="P159" s="115"/>
    </row>
    <row r="160" spans="1:16" ht="9.9" customHeight="1" x14ac:dyDescent="0.3">
      <c r="A160" s="116" t="s">
        <v>336</v>
      </c>
      <c r="B160" s="291" t="s">
        <v>336</v>
      </c>
      <c r="C160" s="292"/>
      <c r="D160" s="292"/>
      <c r="E160" s="292"/>
      <c r="F160" s="292"/>
      <c r="G160" s="117" t="s">
        <v>336</v>
      </c>
      <c r="H160" s="118"/>
      <c r="I160" s="118"/>
      <c r="J160" s="118"/>
      <c r="K160" s="118"/>
      <c r="L160" s="119"/>
      <c r="M160" s="119"/>
      <c r="N160" s="119"/>
      <c r="O160" s="119"/>
      <c r="P160" s="119"/>
    </row>
    <row r="161" spans="1:16" ht="9.9" customHeight="1" x14ac:dyDescent="0.3">
      <c r="A161" s="204" t="s">
        <v>615</v>
      </c>
      <c r="B161" s="291" t="s">
        <v>336</v>
      </c>
      <c r="C161" s="292"/>
      <c r="D161" s="292"/>
      <c r="E161" s="293" t="s">
        <v>616</v>
      </c>
      <c r="F161" s="294"/>
      <c r="G161" s="294"/>
      <c r="H161" s="294"/>
      <c r="I161" s="294"/>
      <c r="J161" s="294"/>
      <c r="K161" s="294"/>
      <c r="L161" s="114">
        <v>214580.1</v>
      </c>
      <c r="M161" s="114">
        <v>813007.38</v>
      </c>
      <c r="N161" s="114">
        <v>666208.34</v>
      </c>
      <c r="O161" s="114">
        <v>67781.06</v>
      </c>
      <c r="P161" s="114"/>
    </row>
    <row r="162" spans="1:16" ht="9.9" customHeight="1" x14ac:dyDescent="0.3">
      <c r="A162" s="204" t="s">
        <v>617</v>
      </c>
      <c r="B162" s="291" t="s">
        <v>336</v>
      </c>
      <c r="C162" s="292"/>
      <c r="D162" s="292"/>
      <c r="E162" s="292"/>
      <c r="F162" s="293" t="s">
        <v>616</v>
      </c>
      <c r="G162" s="294"/>
      <c r="H162" s="294"/>
      <c r="I162" s="294"/>
      <c r="J162" s="294"/>
      <c r="K162" s="294"/>
      <c r="L162" s="114">
        <v>214580.1</v>
      </c>
      <c r="M162" s="114">
        <v>813007.38</v>
      </c>
      <c r="N162" s="114">
        <v>666208.34</v>
      </c>
      <c r="O162" s="114">
        <v>67781.06</v>
      </c>
      <c r="P162" s="114"/>
    </row>
    <row r="163" spans="1:16" ht="9.9" customHeight="1" x14ac:dyDescent="0.3">
      <c r="A163" s="203" t="s">
        <v>618</v>
      </c>
      <c r="B163" s="291" t="s">
        <v>336</v>
      </c>
      <c r="C163" s="292"/>
      <c r="D163" s="292"/>
      <c r="E163" s="292"/>
      <c r="F163" s="292"/>
      <c r="G163" s="295" t="s">
        <v>619</v>
      </c>
      <c r="H163" s="296"/>
      <c r="I163" s="296"/>
      <c r="J163" s="296"/>
      <c r="K163" s="296"/>
      <c r="L163" s="115">
        <v>214580.1</v>
      </c>
      <c r="M163" s="115">
        <v>813007.38</v>
      </c>
      <c r="N163" s="115">
        <v>666208.34</v>
      </c>
      <c r="O163" s="115">
        <v>67781.06</v>
      </c>
      <c r="P163" s="115"/>
    </row>
    <row r="164" spans="1:16" ht="9.9" customHeight="1" x14ac:dyDescent="0.3">
      <c r="A164" s="116" t="s">
        <v>336</v>
      </c>
      <c r="B164" s="291" t="s">
        <v>336</v>
      </c>
      <c r="C164" s="292"/>
      <c r="D164" s="292"/>
      <c r="E164" s="292"/>
      <c r="F164" s="292"/>
      <c r="G164" s="117" t="s">
        <v>336</v>
      </c>
      <c r="H164" s="118"/>
      <c r="I164" s="118"/>
      <c r="J164" s="118"/>
      <c r="K164" s="118"/>
      <c r="L164" s="119"/>
      <c r="M164" s="119"/>
      <c r="N164" s="119"/>
      <c r="O164" s="119"/>
      <c r="P164" s="119"/>
    </row>
    <row r="165" spans="1:16" ht="9.9" customHeight="1" x14ac:dyDescent="0.3">
      <c r="A165" s="204" t="s">
        <v>626</v>
      </c>
      <c r="B165" s="291" t="s">
        <v>336</v>
      </c>
      <c r="C165" s="292"/>
      <c r="D165" s="293" t="s">
        <v>627</v>
      </c>
      <c r="E165" s="294"/>
      <c r="F165" s="294"/>
      <c r="G165" s="294"/>
      <c r="H165" s="294"/>
      <c r="I165" s="294"/>
      <c r="J165" s="294"/>
      <c r="K165" s="294"/>
      <c r="L165" s="114">
        <v>9829491.2100000009</v>
      </c>
      <c r="M165" s="114">
        <v>1043932.32</v>
      </c>
      <c r="N165" s="114">
        <v>351864.57</v>
      </c>
      <c r="O165" s="114">
        <v>9137423.4600000009</v>
      </c>
      <c r="P165" s="114"/>
    </row>
    <row r="166" spans="1:16" ht="9.9" customHeight="1" x14ac:dyDescent="0.3">
      <c r="A166" s="204" t="s">
        <v>628</v>
      </c>
      <c r="B166" s="291" t="s">
        <v>336</v>
      </c>
      <c r="C166" s="292"/>
      <c r="D166" s="292"/>
      <c r="E166" s="293" t="s">
        <v>627</v>
      </c>
      <c r="F166" s="294"/>
      <c r="G166" s="294"/>
      <c r="H166" s="294"/>
      <c r="I166" s="294"/>
      <c r="J166" s="294"/>
      <c r="K166" s="294"/>
      <c r="L166" s="114">
        <v>9829491.2100000009</v>
      </c>
      <c r="M166" s="114">
        <v>1043932.32</v>
      </c>
      <c r="N166" s="114">
        <v>351864.57</v>
      </c>
      <c r="O166" s="114">
        <v>9137423.4600000009</v>
      </c>
      <c r="P166" s="114"/>
    </row>
    <row r="167" spans="1:16" ht="9.9" customHeight="1" x14ac:dyDescent="0.3">
      <c r="A167" s="204" t="s">
        <v>629</v>
      </c>
      <c r="B167" s="291" t="s">
        <v>336</v>
      </c>
      <c r="C167" s="292"/>
      <c r="D167" s="292"/>
      <c r="E167" s="292"/>
      <c r="F167" s="293" t="s">
        <v>627</v>
      </c>
      <c r="G167" s="294"/>
      <c r="H167" s="294"/>
      <c r="I167" s="294"/>
      <c r="J167" s="294"/>
      <c r="K167" s="294"/>
      <c r="L167" s="114">
        <v>9829491.2100000009</v>
      </c>
      <c r="M167" s="114">
        <v>1043932.32</v>
      </c>
      <c r="N167" s="114">
        <v>351864.57</v>
      </c>
      <c r="O167" s="114">
        <v>9137423.4600000009</v>
      </c>
      <c r="P167" s="114"/>
    </row>
    <row r="168" spans="1:16" ht="9.9" customHeight="1" x14ac:dyDescent="0.3">
      <c r="A168" s="203" t="s">
        <v>630</v>
      </c>
      <c r="B168" s="291" t="s">
        <v>336</v>
      </c>
      <c r="C168" s="292"/>
      <c r="D168" s="292"/>
      <c r="E168" s="292"/>
      <c r="F168" s="292"/>
      <c r="G168" s="295" t="s">
        <v>631</v>
      </c>
      <c r="H168" s="296"/>
      <c r="I168" s="296"/>
      <c r="J168" s="296"/>
      <c r="K168" s="296"/>
      <c r="L168" s="115">
        <v>9829491.2100000009</v>
      </c>
      <c r="M168" s="115">
        <v>1043932.32</v>
      </c>
      <c r="N168" s="115">
        <v>351864.57</v>
      </c>
      <c r="O168" s="115">
        <v>9137423.4600000009</v>
      </c>
      <c r="P168" s="115"/>
    </row>
    <row r="169" spans="1:16" ht="9.9" customHeight="1" x14ac:dyDescent="0.3">
      <c r="A169" s="204" t="s">
        <v>336</v>
      </c>
      <c r="B169" s="291" t="s">
        <v>336</v>
      </c>
      <c r="C169" s="292"/>
      <c r="D169" s="120" t="s">
        <v>336</v>
      </c>
      <c r="E169" s="121"/>
      <c r="F169" s="121"/>
      <c r="G169" s="121"/>
      <c r="H169" s="121"/>
      <c r="I169" s="121"/>
      <c r="J169" s="121"/>
      <c r="K169" s="121"/>
      <c r="L169" s="122"/>
      <c r="M169" s="122"/>
      <c r="N169" s="122"/>
      <c r="O169" s="122"/>
      <c r="P169" s="122"/>
    </row>
    <row r="170" spans="1:16" ht="9.9" customHeight="1" x14ac:dyDescent="0.3">
      <c r="A170" s="204" t="s">
        <v>632</v>
      </c>
      <c r="B170" s="202" t="s">
        <v>336</v>
      </c>
      <c r="C170" s="293" t="s">
        <v>633</v>
      </c>
      <c r="D170" s="294"/>
      <c r="E170" s="294"/>
      <c r="F170" s="294"/>
      <c r="G170" s="294"/>
      <c r="H170" s="294"/>
      <c r="I170" s="294"/>
      <c r="J170" s="294"/>
      <c r="K170" s="294"/>
      <c r="L170" s="114">
        <v>12727769.699999999</v>
      </c>
      <c r="M170" s="114">
        <v>47372.26</v>
      </c>
      <c r="N170" s="114">
        <v>421835.8</v>
      </c>
      <c r="O170" s="114">
        <v>13102233.24</v>
      </c>
      <c r="P170" s="114"/>
    </row>
    <row r="171" spans="1:16" ht="9.9" customHeight="1" x14ac:dyDescent="0.3">
      <c r="A171" s="204" t="s">
        <v>634</v>
      </c>
      <c r="B171" s="291" t="s">
        <v>336</v>
      </c>
      <c r="C171" s="292"/>
      <c r="D171" s="293" t="s">
        <v>635</v>
      </c>
      <c r="E171" s="294"/>
      <c r="F171" s="294"/>
      <c r="G171" s="294"/>
      <c r="H171" s="294"/>
      <c r="I171" s="294"/>
      <c r="J171" s="294"/>
      <c r="K171" s="294"/>
      <c r="L171" s="114">
        <v>3073215.01</v>
      </c>
      <c r="M171" s="114">
        <v>47372.26</v>
      </c>
      <c r="N171" s="114">
        <v>421835.8</v>
      </c>
      <c r="O171" s="114">
        <v>3447678.55</v>
      </c>
      <c r="P171" s="114"/>
    </row>
    <row r="172" spans="1:16" ht="9.9" customHeight="1" x14ac:dyDescent="0.3">
      <c r="A172" s="204" t="s">
        <v>636</v>
      </c>
      <c r="B172" s="291" t="s">
        <v>336</v>
      </c>
      <c r="C172" s="292"/>
      <c r="D172" s="292"/>
      <c r="E172" s="293" t="s">
        <v>637</v>
      </c>
      <c r="F172" s="294"/>
      <c r="G172" s="294"/>
      <c r="H172" s="294"/>
      <c r="I172" s="294"/>
      <c r="J172" s="294"/>
      <c r="K172" s="294"/>
      <c r="L172" s="114">
        <v>2357942.94</v>
      </c>
      <c r="M172" s="114">
        <v>7060.03</v>
      </c>
      <c r="N172" s="114">
        <v>421468.28</v>
      </c>
      <c r="O172" s="114">
        <v>2772351.19</v>
      </c>
      <c r="P172" s="114"/>
    </row>
    <row r="173" spans="1:16" ht="9.9" customHeight="1" x14ac:dyDescent="0.3">
      <c r="A173" s="204" t="s">
        <v>638</v>
      </c>
      <c r="B173" s="291" t="s">
        <v>336</v>
      </c>
      <c r="C173" s="292"/>
      <c r="D173" s="292"/>
      <c r="E173" s="292"/>
      <c r="F173" s="293" t="s">
        <v>637</v>
      </c>
      <c r="G173" s="294"/>
      <c r="H173" s="294"/>
      <c r="I173" s="294"/>
      <c r="J173" s="294"/>
      <c r="K173" s="294"/>
      <c r="L173" s="114">
        <v>2357942.94</v>
      </c>
      <c r="M173" s="114">
        <v>7060.03</v>
      </c>
      <c r="N173" s="114">
        <v>421468.28</v>
      </c>
      <c r="O173" s="114">
        <v>2772351.19</v>
      </c>
      <c r="P173" s="114"/>
    </row>
    <row r="174" spans="1:16" ht="9.9" customHeight="1" x14ac:dyDescent="0.3">
      <c r="A174" s="203" t="s">
        <v>639</v>
      </c>
      <c r="B174" s="291" t="s">
        <v>336</v>
      </c>
      <c r="C174" s="292"/>
      <c r="D174" s="292"/>
      <c r="E174" s="292"/>
      <c r="F174" s="292"/>
      <c r="G174" s="295" t="s">
        <v>640</v>
      </c>
      <c r="H174" s="296"/>
      <c r="I174" s="296"/>
      <c r="J174" s="296"/>
      <c r="K174" s="296"/>
      <c r="L174" s="115">
        <v>1919465.92</v>
      </c>
      <c r="M174" s="115">
        <v>0</v>
      </c>
      <c r="N174" s="115">
        <v>308419.38</v>
      </c>
      <c r="O174" s="115">
        <v>2227885.2999999998</v>
      </c>
      <c r="P174" s="115"/>
    </row>
    <row r="175" spans="1:16" ht="9.9" customHeight="1" x14ac:dyDescent="0.3">
      <c r="A175" s="203" t="s">
        <v>1047</v>
      </c>
      <c r="B175" s="291" t="s">
        <v>336</v>
      </c>
      <c r="C175" s="292"/>
      <c r="D175" s="292"/>
      <c r="E175" s="292"/>
      <c r="F175" s="292"/>
      <c r="G175" s="295" t="s">
        <v>1048</v>
      </c>
      <c r="H175" s="296"/>
      <c r="I175" s="296"/>
      <c r="J175" s="296"/>
      <c r="K175" s="296"/>
      <c r="L175" s="115">
        <v>7360.27</v>
      </c>
      <c r="M175" s="115">
        <v>2962.24</v>
      </c>
      <c r="N175" s="115">
        <v>0</v>
      </c>
      <c r="O175" s="115">
        <v>4398.03</v>
      </c>
      <c r="P175" s="115"/>
    </row>
    <row r="176" spans="1:16" ht="9.9" customHeight="1" x14ac:dyDescent="0.3">
      <c r="A176" s="203" t="s">
        <v>641</v>
      </c>
      <c r="B176" s="291" t="s">
        <v>336</v>
      </c>
      <c r="C176" s="292"/>
      <c r="D176" s="292"/>
      <c r="E176" s="292"/>
      <c r="F176" s="292"/>
      <c r="G176" s="295" t="s">
        <v>642</v>
      </c>
      <c r="H176" s="296"/>
      <c r="I176" s="296"/>
      <c r="J176" s="296"/>
      <c r="K176" s="296"/>
      <c r="L176" s="115">
        <v>147858.34</v>
      </c>
      <c r="M176" s="115">
        <v>2982.18</v>
      </c>
      <c r="N176" s="115">
        <v>0</v>
      </c>
      <c r="O176" s="115">
        <v>144876.16</v>
      </c>
      <c r="P176" s="115"/>
    </row>
    <row r="177" spans="1:16" ht="9.9" customHeight="1" x14ac:dyDescent="0.3">
      <c r="A177" s="203" t="s">
        <v>643</v>
      </c>
      <c r="B177" s="291" t="s">
        <v>336</v>
      </c>
      <c r="C177" s="292"/>
      <c r="D177" s="292"/>
      <c r="E177" s="292"/>
      <c r="F177" s="292"/>
      <c r="G177" s="295" t="s">
        <v>644</v>
      </c>
      <c r="H177" s="296"/>
      <c r="I177" s="296"/>
      <c r="J177" s="296"/>
      <c r="K177" s="296"/>
      <c r="L177" s="115">
        <v>61969.71</v>
      </c>
      <c r="M177" s="115">
        <v>1115.6099999999999</v>
      </c>
      <c r="N177" s="115">
        <v>0</v>
      </c>
      <c r="O177" s="115">
        <v>60854.1</v>
      </c>
      <c r="P177" s="115"/>
    </row>
    <row r="178" spans="1:16" ht="9.9" customHeight="1" x14ac:dyDescent="0.3">
      <c r="A178" s="203" t="s">
        <v>645</v>
      </c>
      <c r="B178" s="291" t="s">
        <v>336</v>
      </c>
      <c r="C178" s="292"/>
      <c r="D178" s="292"/>
      <c r="E178" s="292"/>
      <c r="F178" s="292"/>
      <c r="G178" s="295" t="s">
        <v>646</v>
      </c>
      <c r="H178" s="296"/>
      <c r="I178" s="296"/>
      <c r="J178" s="296"/>
      <c r="K178" s="296"/>
      <c r="L178" s="115">
        <v>101288.7</v>
      </c>
      <c r="M178" s="115">
        <v>0</v>
      </c>
      <c r="N178" s="115">
        <v>13048.9</v>
      </c>
      <c r="O178" s="115">
        <v>114337.60000000001</v>
      </c>
      <c r="P178" s="115"/>
    </row>
    <row r="179" spans="1:16" ht="9.9" customHeight="1" x14ac:dyDescent="0.3">
      <c r="A179" s="203" t="s">
        <v>647</v>
      </c>
      <c r="B179" s="291" t="s">
        <v>336</v>
      </c>
      <c r="C179" s="292"/>
      <c r="D179" s="292"/>
      <c r="E179" s="292"/>
      <c r="F179" s="292"/>
      <c r="G179" s="295" t="s">
        <v>648</v>
      </c>
      <c r="H179" s="296"/>
      <c r="I179" s="296"/>
      <c r="J179" s="296"/>
      <c r="K179" s="296"/>
      <c r="L179" s="115">
        <v>120000</v>
      </c>
      <c r="M179" s="115">
        <v>0</v>
      </c>
      <c r="N179" s="115">
        <v>100000</v>
      </c>
      <c r="O179" s="115">
        <v>220000</v>
      </c>
      <c r="P179" s="115"/>
    </row>
    <row r="180" spans="1:16" ht="9.9" customHeight="1" x14ac:dyDescent="0.3">
      <c r="A180" s="116" t="s">
        <v>336</v>
      </c>
      <c r="B180" s="291" t="s">
        <v>336</v>
      </c>
      <c r="C180" s="292"/>
      <c r="D180" s="292"/>
      <c r="E180" s="292"/>
      <c r="F180" s="292"/>
      <c r="G180" s="117" t="s">
        <v>336</v>
      </c>
      <c r="H180" s="118"/>
      <c r="I180" s="118"/>
      <c r="J180" s="118"/>
      <c r="K180" s="118"/>
      <c r="L180" s="119"/>
      <c r="M180" s="119"/>
      <c r="N180" s="119"/>
      <c r="O180" s="119"/>
      <c r="P180" s="119"/>
    </row>
    <row r="181" spans="1:16" ht="9.9" customHeight="1" x14ac:dyDescent="0.3">
      <c r="A181" s="204" t="s">
        <v>649</v>
      </c>
      <c r="B181" s="291" t="s">
        <v>336</v>
      </c>
      <c r="C181" s="292"/>
      <c r="D181" s="292"/>
      <c r="E181" s="293" t="s">
        <v>650</v>
      </c>
      <c r="F181" s="294"/>
      <c r="G181" s="294"/>
      <c r="H181" s="294"/>
      <c r="I181" s="294"/>
      <c r="J181" s="294"/>
      <c r="K181" s="294"/>
      <c r="L181" s="114">
        <v>622766.23</v>
      </c>
      <c r="M181" s="114">
        <v>26312.23</v>
      </c>
      <c r="N181" s="114">
        <v>0</v>
      </c>
      <c r="O181" s="114">
        <v>596454</v>
      </c>
      <c r="P181" s="114"/>
    </row>
    <row r="182" spans="1:16" ht="9.9" customHeight="1" x14ac:dyDescent="0.3">
      <c r="A182" s="204" t="s">
        <v>651</v>
      </c>
      <c r="B182" s="291" t="s">
        <v>336</v>
      </c>
      <c r="C182" s="292"/>
      <c r="D182" s="292"/>
      <c r="E182" s="292"/>
      <c r="F182" s="293" t="s">
        <v>650</v>
      </c>
      <c r="G182" s="294"/>
      <c r="H182" s="294"/>
      <c r="I182" s="294"/>
      <c r="J182" s="294"/>
      <c r="K182" s="294"/>
      <c r="L182" s="114">
        <v>622766.23</v>
      </c>
      <c r="M182" s="114">
        <v>26312.23</v>
      </c>
      <c r="N182" s="114">
        <v>0</v>
      </c>
      <c r="O182" s="114">
        <v>596454</v>
      </c>
      <c r="P182" s="114"/>
    </row>
    <row r="183" spans="1:16" ht="9.9" customHeight="1" x14ac:dyDescent="0.3">
      <c r="A183" s="203" t="s">
        <v>652</v>
      </c>
      <c r="B183" s="291" t="s">
        <v>336</v>
      </c>
      <c r="C183" s="292"/>
      <c r="D183" s="292"/>
      <c r="E183" s="292"/>
      <c r="F183" s="292"/>
      <c r="G183" s="295" t="s">
        <v>653</v>
      </c>
      <c r="H183" s="296"/>
      <c r="I183" s="296"/>
      <c r="J183" s="296"/>
      <c r="K183" s="296"/>
      <c r="L183" s="115">
        <v>622766.23</v>
      </c>
      <c r="M183" s="115">
        <v>26312.23</v>
      </c>
      <c r="N183" s="115">
        <v>0</v>
      </c>
      <c r="O183" s="115">
        <v>596454</v>
      </c>
      <c r="P183" s="115"/>
    </row>
    <row r="184" spans="1:16" ht="9.9" customHeight="1" x14ac:dyDescent="0.3">
      <c r="A184" s="116" t="s">
        <v>336</v>
      </c>
      <c r="B184" s="291" t="s">
        <v>336</v>
      </c>
      <c r="C184" s="292"/>
      <c r="D184" s="292"/>
      <c r="E184" s="292"/>
      <c r="F184" s="292"/>
      <c r="G184" s="117" t="s">
        <v>336</v>
      </c>
      <c r="H184" s="118"/>
      <c r="I184" s="118"/>
      <c r="J184" s="118"/>
      <c r="K184" s="118"/>
      <c r="L184" s="119"/>
      <c r="M184" s="119"/>
      <c r="N184" s="119"/>
      <c r="O184" s="119"/>
      <c r="P184" s="119"/>
    </row>
    <row r="185" spans="1:16" ht="9.9" customHeight="1" x14ac:dyDescent="0.3">
      <c r="A185" s="204" t="s">
        <v>654</v>
      </c>
      <c r="B185" s="291" t="s">
        <v>336</v>
      </c>
      <c r="C185" s="292"/>
      <c r="D185" s="292"/>
      <c r="E185" s="293" t="s">
        <v>655</v>
      </c>
      <c r="F185" s="294"/>
      <c r="G185" s="294"/>
      <c r="H185" s="294"/>
      <c r="I185" s="294"/>
      <c r="J185" s="294"/>
      <c r="K185" s="294"/>
      <c r="L185" s="114">
        <v>92505.84</v>
      </c>
      <c r="M185" s="114">
        <v>14000</v>
      </c>
      <c r="N185" s="114">
        <v>367.52</v>
      </c>
      <c r="O185" s="114">
        <v>78873.36</v>
      </c>
      <c r="P185" s="114"/>
    </row>
    <row r="186" spans="1:16" ht="9.9" customHeight="1" x14ac:dyDescent="0.3">
      <c r="A186" s="204" t="s">
        <v>656</v>
      </c>
      <c r="B186" s="291" t="s">
        <v>336</v>
      </c>
      <c r="C186" s="292"/>
      <c r="D186" s="292"/>
      <c r="E186" s="292"/>
      <c r="F186" s="293" t="s">
        <v>655</v>
      </c>
      <c r="G186" s="294"/>
      <c r="H186" s="294"/>
      <c r="I186" s="294"/>
      <c r="J186" s="294"/>
      <c r="K186" s="294"/>
      <c r="L186" s="114">
        <v>92505.84</v>
      </c>
      <c r="M186" s="114">
        <v>14000</v>
      </c>
      <c r="N186" s="114">
        <v>367.52</v>
      </c>
      <c r="O186" s="114">
        <v>78873.36</v>
      </c>
      <c r="P186" s="114"/>
    </row>
    <row r="187" spans="1:16" ht="9.9" customHeight="1" x14ac:dyDescent="0.3">
      <c r="A187" s="203" t="s">
        <v>657</v>
      </c>
      <c r="B187" s="291" t="s">
        <v>336</v>
      </c>
      <c r="C187" s="292"/>
      <c r="D187" s="292"/>
      <c r="E187" s="292"/>
      <c r="F187" s="292"/>
      <c r="G187" s="295" t="s">
        <v>658</v>
      </c>
      <c r="H187" s="296"/>
      <c r="I187" s="296"/>
      <c r="J187" s="296"/>
      <c r="K187" s="296"/>
      <c r="L187" s="115">
        <v>92505.84</v>
      </c>
      <c r="M187" s="115">
        <v>14000</v>
      </c>
      <c r="N187" s="115">
        <v>367.52</v>
      </c>
      <c r="O187" s="115">
        <v>78873.36</v>
      </c>
      <c r="P187" s="115"/>
    </row>
    <row r="188" spans="1:16" ht="9.9" customHeight="1" x14ac:dyDescent="0.3">
      <c r="A188" s="116" t="s">
        <v>336</v>
      </c>
      <c r="B188" s="291" t="s">
        <v>336</v>
      </c>
      <c r="C188" s="292"/>
      <c r="D188" s="292"/>
      <c r="E188" s="292"/>
      <c r="F188" s="292"/>
      <c r="G188" s="117" t="s">
        <v>336</v>
      </c>
      <c r="H188" s="118"/>
      <c r="I188" s="118"/>
      <c r="J188" s="118"/>
      <c r="K188" s="118"/>
      <c r="L188" s="119"/>
      <c r="M188" s="119"/>
      <c r="N188" s="119"/>
      <c r="O188" s="119"/>
      <c r="P188" s="119"/>
    </row>
    <row r="189" spans="1:16" ht="9.9" customHeight="1" x14ac:dyDescent="0.3">
      <c r="A189" s="204" t="s">
        <v>659</v>
      </c>
      <c r="B189" s="291" t="s">
        <v>336</v>
      </c>
      <c r="C189" s="292"/>
      <c r="D189" s="293" t="s">
        <v>660</v>
      </c>
      <c r="E189" s="294"/>
      <c r="F189" s="294"/>
      <c r="G189" s="294"/>
      <c r="H189" s="294"/>
      <c r="I189" s="294"/>
      <c r="J189" s="294"/>
      <c r="K189" s="294"/>
      <c r="L189" s="114">
        <v>9654554.6899999995</v>
      </c>
      <c r="M189" s="114">
        <v>0</v>
      </c>
      <c r="N189" s="114">
        <v>0</v>
      </c>
      <c r="O189" s="114">
        <v>9654554.6899999995</v>
      </c>
      <c r="P189" s="114"/>
    </row>
    <row r="190" spans="1:16" ht="9.9" customHeight="1" x14ac:dyDescent="0.3">
      <c r="A190" s="204" t="s">
        <v>661</v>
      </c>
      <c r="B190" s="291" t="s">
        <v>336</v>
      </c>
      <c r="C190" s="292"/>
      <c r="D190" s="292"/>
      <c r="E190" s="293" t="s">
        <v>660</v>
      </c>
      <c r="F190" s="294"/>
      <c r="G190" s="294"/>
      <c r="H190" s="294"/>
      <c r="I190" s="294"/>
      <c r="J190" s="294"/>
      <c r="K190" s="294"/>
      <c r="L190" s="114">
        <v>9654554.6899999995</v>
      </c>
      <c r="M190" s="114">
        <v>0</v>
      </c>
      <c r="N190" s="114">
        <v>0</v>
      </c>
      <c r="O190" s="114">
        <v>9654554.6899999995</v>
      </c>
      <c r="P190" s="114"/>
    </row>
    <row r="191" spans="1:16" ht="9.9" customHeight="1" x14ac:dyDescent="0.3">
      <c r="A191" s="204" t="s">
        <v>662</v>
      </c>
      <c r="B191" s="291" t="s">
        <v>336</v>
      </c>
      <c r="C191" s="292"/>
      <c r="D191" s="292"/>
      <c r="E191" s="292"/>
      <c r="F191" s="293" t="s">
        <v>663</v>
      </c>
      <c r="G191" s="294"/>
      <c r="H191" s="294"/>
      <c r="I191" s="294"/>
      <c r="J191" s="294"/>
      <c r="K191" s="294"/>
      <c r="L191" s="114">
        <v>9654554.6899999995</v>
      </c>
      <c r="M191" s="114">
        <v>0</v>
      </c>
      <c r="N191" s="114">
        <v>0</v>
      </c>
      <c r="O191" s="114">
        <v>9654554.6899999995</v>
      </c>
      <c r="P191" s="114"/>
    </row>
    <row r="192" spans="1:16" ht="9.9" customHeight="1" x14ac:dyDescent="0.3">
      <c r="A192" s="203" t="s">
        <v>664</v>
      </c>
      <c r="B192" s="291" t="s">
        <v>336</v>
      </c>
      <c r="C192" s="292"/>
      <c r="D192" s="292"/>
      <c r="E192" s="292"/>
      <c r="F192" s="292"/>
      <c r="G192" s="295" t="s">
        <v>432</v>
      </c>
      <c r="H192" s="296"/>
      <c r="I192" s="296"/>
      <c r="J192" s="296"/>
      <c r="K192" s="296"/>
      <c r="L192" s="115">
        <v>29585</v>
      </c>
      <c r="M192" s="115">
        <v>0</v>
      </c>
      <c r="N192" s="115">
        <v>0</v>
      </c>
      <c r="O192" s="115">
        <v>29585</v>
      </c>
      <c r="P192" s="115"/>
    </row>
    <row r="193" spans="1:16" ht="9.9" customHeight="1" x14ac:dyDescent="0.3">
      <c r="A193" s="203" t="s">
        <v>665</v>
      </c>
      <c r="B193" s="291" t="s">
        <v>336</v>
      </c>
      <c r="C193" s="292"/>
      <c r="D193" s="292"/>
      <c r="E193" s="292"/>
      <c r="F193" s="292"/>
      <c r="G193" s="295" t="s">
        <v>555</v>
      </c>
      <c r="H193" s="296"/>
      <c r="I193" s="296"/>
      <c r="J193" s="296"/>
      <c r="K193" s="296"/>
      <c r="L193" s="115">
        <v>1267564.69</v>
      </c>
      <c r="M193" s="115">
        <v>0</v>
      </c>
      <c r="N193" s="115">
        <v>0</v>
      </c>
      <c r="O193" s="115">
        <v>1267564.69</v>
      </c>
      <c r="P193" s="115"/>
    </row>
    <row r="194" spans="1:16" ht="9.9" customHeight="1" x14ac:dyDescent="0.3">
      <c r="A194" s="203" t="s">
        <v>666</v>
      </c>
      <c r="B194" s="291" t="s">
        <v>336</v>
      </c>
      <c r="C194" s="292"/>
      <c r="D194" s="292"/>
      <c r="E194" s="292"/>
      <c r="F194" s="292"/>
      <c r="G194" s="295" t="s">
        <v>557</v>
      </c>
      <c r="H194" s="296"/>
      <c r="I194" s="296"/>
      <c r="J194" s="296"/>
      <c r="K194" s="296"/>
      <c r="L194" s="115">
        <v>35000</v>
      </c>
      <c r="M194" s="115">
        <v>0</v>
      </c>
      <c r="N194" s="115">
        <v>0</v>
      </c>
      <c r="O194" s="115">
        <v>35000</v>
      </c>
      <c r="P194" s="115"/>
    </row>
    <row r="195" spans="1:16" ht="9.9" customHeight="1" x14ac:dyDescent="0.3">
      <c r="A195" s="203" t="s">
        <v>667</v>
      </c>
      <c r="B195" s="291" t="s">
        <v>336</v>
      </c>
      <c r="C195" s="292"/>
      <c r="D195" s="292"/>
      <c r="E195" s="292"/>
      <c r="F195" s="292"/>
      <c r="G195" s="295" t="s">
        <v>559</v>
      </c>
      <c r="H195" s="296"/>
      <c r="I195" s="296"/>
      <c r="J195" s="296"/>
      <c r="K195" s="296"/>
      <c r="L195" s="115">
        <v>150000</v>
      </c>
      <c r="M195" s="115">
        <v>0</v>
      </c>
      <c r="N195" s="115">
        <v>0</v>
      </c>
      <c r="O195" s="115">
        <v>150000</v>
      </c>
      <c r="P195" s="115"/>
    </row>
    <row r="196" spans="1:16" ht="9.9" customHeight="1" x14ac:dyDescent="0.3">
      <c r="A196" s="203" t="s">
        <v>668</v>
      </c>
      <c r="B196" s="291" t="s">
        <v>336</v>
      </c>
      <c r="C196" s="292"/>
      <c r="D196" s="292"/>
      <c r="E196" s="292"/>
      <c r="F196" s="292"/>
      <c r="G196" s="295" t="s">
        <v>561</v>
      </c>
      <c r="H196" s="296"/>
      <c r="I196" s="296"/>
      <c r="J196" s="296"/>
      <c r="K196" s="296"/>
      <c r="L196" s="115">
        <v>8172405</v>
      </c>
      <c r="M196" s="115">
        <v>0</v>
      </c>
      <c r="N196" s="115">
        <v>0</v>
      </c>
      <c r="O196" s="115">
        <v>8172405</v>
      </c>
      <c r="P196" s="115"/>
    </row>
    <row r="197" spans="1:16" ht="9.9" customHeight="1" x14ac:dyDescent="0.3">
      <c r="A197" s="204" t="s">
        <v>336</v>
      </c>
      <c r="B197" s="291" t="s">
        <v>336</v>
      </c>
      <c r="C197" s="292"/>
      <c r="D197" s="120" t="s">
        <v>336</v>
      </c>
      <c r="E197" s="121"/>
      <c r="F197" s="121"/>
      <c r="G197" s="121"/>
      <c r="H197" s="121"/>
      <c r="I197" s="121"/>
      <c r="J197" s="121"/>
      <c r="K197" s="121"/>
      <c r="L197" s="122"/>
      <c r="M197" s="122"/>
      <c r="N197" s="122"/>
      <c r="O197" s="122"/>
      <c r="P197" s="122"/>
    </row>
    <row r="198" spans="1:16" ht="9.9" customHeight="1" x14ac:dyDescent="0.3">
      <c r="A198" s="204" t="s">
        <v>669</v>
      </c>
      <c r="B198" s="293" t="s">
        <v>670</v>
      </c>
      <c r="C198" s="294"/>
      <c r="D198" s="294"/>
      <c r="E198" s="294"/>
      <c r="F198" s="294"/>
      <c r="G198" s="294"/>
      <c r="H198" s="294"/>
      <c r="I198" s="294"/>
      <c r="J198" s="294"/>
      <c r="K198" s="294"/>
      <c r="L198" s="114">
        <v>4844821.93</v>
      </c>
      <c r="M198" s="114">
        <v>1123275.93</v>
      </c>
      <c r="N198" s="114">
        <v>424731.32</v>
      </c>
      <c r="O198" s="114">
        <v>5543366.54</v>
      </c>
      <c r="P198" s="114">
        <f>M198-N198</f>
        <v>698544.60999999987</v>
      </c>
    </row>
    <row r="199" spans="1:16" ht="9.9" customHeight="1" x14ac:dyDescent="0.3">
      <c r="A199" s="204" t="s">
        <v>671</v>
      </c>
      <c r="B199" s="202" t="s">
        <v>336</v>
      </c>
      <c r="C199" s="293" t="s">
        <v>672</v>
      </c>
      <c r="D199" s="294"/>
      <c r="E199" s="294"/>
      <c r="F199" s="294"/>
      <c r="G199" s="294"/>
      <c r="H199" s="294"/>
      <c r="I199" s="294"/>
      <c r="J199" s="294"/>
      <c r="K199" s="294"/>
      <c r="L199" s="114">
        <v>2959781.25</v>
      </c>
      <c r="M199" s="114">
        <v>815463.43</v>
      </c>
      <c r="N199" s="114">
        <v>424305.95</v>
      </c>
      <c r="O199" s="114">
        <v>3350938.73</v>
      </c>
      <c r="P199" s="114">
        <f t="shared" ref="P199:P207" si="0">M199-N199</f>
        <v>391157.48000000004</v>
      </c>
    </row>
    <row r="200" spans="1:16" ht="9.9" customHeight="1" x14ac:dyDescent="0.3">
      <c r="A200" s="204" t="s">
        <v>673</v>
      </c>
      <c r="B200" s="291" t="s">
        <v>336</v>
      </c>
      <c r="C200" s="292"/>
      <c r="D200" s="293" t="s">
        <v>674</v>
      </c>
      <c r="E200" s="294"/>
      <c r="F200" s="294"/>
      <c r="G200" s="294"/>
      <c r="H200" s="294"/>
      <c r="I200" s="294"/>
      <c r="J200" s="294"/>
      <c r="K200" s="294"/>
      <c r="L200" s="114">
        <v>2416506.84</v>
      </c>
      <c r="M200" s="114">
        <v>736203.06</v>
      </c>
      <c r="N200" s="114">
        <v>424305.95</v>
      </c>
      <c r="O200" s="114">
        <v>2728403.95</v>
      </c>
      <c r="P200" s="114">
        <f t="shared" si="0"/>
        <v>311897.11000000004</v>
      </c>
    </row>
    <row r="201" spans="1:16" ht="9.9" customHeight="1" x14ac:dyDescent="0.3">
      <c r="A201" s="204" t="s">
        <v>675</v>
      </c>
      <c r="B201" s="291" t="s">
        <v>336</v>
      </c>
      <c r="C201" s="292"/>
      <c r="D201" s="292"/>
      <c r="E201" s="293" t="s">
        <v>676</v>
      </c>
      <c r="F201" s="294"/>
      <c r="G201" s="294"/>
      <c r="H201" s="294"/>
      <c r="I201" s="294"/>
      <c r="J201" s="294"/>
      <c r="K201" s="294"/>
      <c r="L201" s="114">
        <v>95074.69</v>
      </c>
      <c r="M201" s="114">
        <v>4052.96</v>
      </c>
      <c r="N201" s="114">
        <v>0</v>
      </c>
      <c r="O201" s="114">
        <v>99127.65</v>
      </c>
      <c r="P201" s="114">
        <f t="shared" si="0"/>
        <v>4052.96</v>
      </c>
    </row>
    <row r="202" spans="1:16" ht="9.9" customHeight="1" x14ac:dyDescent="0.3">
      <c r="A202" s="204" t="s">
        <v>697</v>
      </c>
      <c r="B202" s="291" t="s">
        <v>336</v>
      </c>
      <c r="C202" s="292"/>
      <c r="D202" s="292"/>
      <c r="E202" s="292"/>
      <c r="F202" s="293" t="s">
        <v>698</v>
      </c>
      <c r="G202" s="294"/>
      <c r="H202" s="294"/>
      <c r="I202" s="294"/>
      <c r="J202" s="294"/>
      <c r="K202" s="294"/>
      <c r="L202" s="114">
        <v>95074.69</v>
      </c>
      <c r="M202" s="114">
        <v>4052.96</v>
      </c>
      <c r="N202" s="114">
        <v>0</v>
      </c>
      <c r="O202" s="114">
        <v>99127.65</v>
      </c>
      <c r="P202" s="114">
        <f t="shared" si="0"/>
        <v>4052.96</v>
      </c>
    </row>
    <row r="203" spans="1:16" ht="9.75" customHeight="1" x14ac:dyDescent="0.3">
      <c r="A203" s="203" t="s">
        <v>699</v>
      </c>
      <c r="B203" s="291" t="s">
        <v>336</v>
      </c>
      <c r="C203" s="292"/>
      <c r="D203" s="292"/>
      <c r="E203" s="292"/>
      <c r="F203" s="292"/>
      <c r="G203" s="295" t="s">
        <v>680</v>
      </c>
      <c r="H203" s="296"/>
      <c r="I203" s="296"/>
      <c r="J203" s="296"/>
      <c r="K203" s="296"/>
      <c r="L203" s="115">
        <v>72770.94</v>
      </c>
      <c r="M203" s="115">
        <v>3085.45</v>
      </c>
      <c r="N203" s="115">
        <v>0</v>
      </c>
      <c r="O203" s="115">
        <v>75856.39</v>
      </c>
      <c r="P203" s="115">
        <f t="shared" si="0"/>
        <v>3085.45</v>
      </c>
    </row>
    <row r="204" spans="1:16" ht="9.9" customHeight="1" x14ac:dyDescent="0.3">
      <c r="A204" s="203" t="s">
        <v>702</v>
      </c>
      <c r="B204" s="291" t="s">
        <v>336</v>
      </c>
      <c r="C204" s="292"/>
      <c r="D204" s="292"/>
      <c r="E204" s="292"/>
      <c r="F204" s="292"/>
      <c r="G204" s="295" t="s">
        <v>686</v>
      </c>
      <c r="H204" s="296"/>
      <c r="I204" s="296"/>
      <c r="J204" s="296"/>
      <c r="K204" s="296"/>
      <c r="L204" s="115">
        <v>14554.19</v>
      </c>
      <c r="M204" s="115">
        <v>617.09</v>
      </c>
      <c r="N204" s="115">
        <v>0</v>
      </c>
      <c r="O204" s="115">
        <v>15171.28</v>
      </c>
      <c r="P204" s="115">
        <f t="shared" si="0"/>
        <v>617.09</v>
      </c>
    </row>
    <row r="205" spans="1:16" ht="9.9" customHeight="1" x14ac:dyDescent="0.3">
      <c r="A205" s="203" t="s">
        <v>703</v>
      </c>
      <c r="B205" s="291" t="s">
        <v>336</v>
      </c>
      <c r="C205" s="292"/>
      <c r="D205" s="292"/>
      <c r="E205" s="292"/>
      <c r="F205" s="292"/>
      <c r="G205" s="295" t="s">
        <v>688</v>
      </c>
      <c r="H205" s="296"/>
      <c r="I205" s="296"/>
      <c r="J205" s="296"/>
      <c r="K205" s="296"/>
      <c r="L205" s="115">
        <v>5821.68</v>
      </c>
      <c r="M205" s="115">
        <v>246.84</v>
      </c>
      <c r="N205" s="115">
        <v>0</v>
      </c>
      <c r="O205" s="115">
        <v>6068.52</v>
      </c>
      <c r="P205" s="115">
        <f t="shared" si="0"/>
        <v>246.84</v>
      </c>
    </row>
    <row r="206" spans="1:16" ht="9.9" customHeight="1" x14ac:dyDescent="0.3">
      <c r="A206" s="203" t="s">
        <v>704</v>
      </c>
      <c r="B206" s="291" t="s">
        <v>336</v>
      </c>
      <c r="C206" s="292"/>
      <c r="D206" s="292"/>
      <c r="E206" s="292"/>
      <c r="F206" s="292"/>
      <c r="G206" s="295" t="s">
        <v>692</v>
      </c>
      <c r="H206" s="296"/>
      <c r="I206" s="296"/>
      <c r="J206" s="296"/>
      <c r="K206" s="296"/>
      <c r="L206" s="115">
        <v>26.28</v>
      </c>
      <c r="M206" s="115">
        <v>1.28</v>
      </c>
      <c r="N206" s="115">
        <v>0</v>
      </c>
      <c r="O206" s="115">
        <v>27.56</v>
      </c>
      <c r="P206" s="115">
        <f t="shared" si="0"/>
        <v>1.28</v>
      </c>
    </row>
    <row r="207" spans="1:16" ht="9.9" customHeight="1" x14ac:dyDescent="0.3">
      <c r="A207" s="203" t="s">
        <v>705</v>
      </c>
      <c r="B207" s="291" t="s">
        <v>336</v>
      </c>
      <c r="C207" s="292"/>
      <c r="D207" s="292"/>
      <c r="E207" s="292"/>
      <c r="F207" s="292"/>
      <c r="G207" s="295" t="s">
        <v>694</v>
      </c>
      <c r="H207" s="296"/>
      <c r="I207" s="296"/>
      <c r="J207" s="296"/>
      <c r="K207" s="296"/>
      <c r="L207" s="115">
        <v>1901.6</v>
      </c>
      <c r="M207" s="115">
        <v>102.3</v>
      </c>
      <c r="N207" s="115">
        <v>0</v>
      </c>
      <c r="O207" s="115">
        <v>2003.9</v>
      </c>
      <c r="P207" s="115">
        <f t="shared" si="0"/>
        <v>102.3</v>
      </c>
    </row>
    <row r="208" spans="1:16" ht="9.9" customHeight="1" x14ac:dyDescent="0.3">
      <c r="A208" s="116" t="s">
        <v>336</v>
      </c>
      <c r="B208" s="291" t="s">
        <v>336</v>
      </c>
      <c r="C208" s="292"/>
      <c r="D208" s="292"/>
      <c r="E208" s="292"/>
      <c r="F208" s="292"/>
      <c r="G208" s="117" t="s">
        <v>336</v>
      </c>
      <c r="H208" s="118"/>
      <c r="I208" s="118"/>
      <c r="J208" s="118"/>
      <c r="K208" s="118"/>
      <c r="L208" s="119"/>
      <c r="M208" s="119"/>
      <c r="N208" s="119"/>
      <c r="O208" s="119"/>
      <c r="P208" s="119"/>
    </row>
    <row r="209" spans="1:16" ht="9.9" customHeight="1" x14ac:dyDescent="0.3">
      <c r="A209" s="204" t="s">
        <v>706</v>
      </c>
      <c r="B209" s="291" t="s">
        <v>336</v>
      </c>
      <c r="C209" s="292"/>
      <c r="D209" s="292"/>
      <c r="E209" s="293" t="s">
        <v>707</v>
      </c>
      <c r="F209" s="294"/>
      <c r="G209" s="294"/>
      <c r="H209" s="294"/>
      <c r="I209" s="294"/>
      <c r="J209" s="294"/>
      <c r="K209" s="294"/>
      <c r="L209" s="114">
        <v>1796524.03</v>
      </c>
      <c r="M209" s="114">
        <v>731219.25</v>
      </c>
      <c r="N209" s="114">
        <v>424305.95</v>
      </c>
      <c r="O209" s="114">
        <v>2103437.33</v>
      </c>
      <c r="P209" s="114">
        <f t="shared" ref="P209:P220" si="1">M209-N209</f>
        <v>306913.3</v>
      </c>
    </row>
    <row r="210" spans="1:16" ht="9.9" customHeight="1" x14ac:dyDescent="0.3">
      <c r="A210" s="204" t="s">
        <v>708</v>
      </c>
      <c r="B210" s="291" t="s">
        <v>336</v>
      </c>
      <c r="C210" s="292"/>
      <c r="D210" s="292"/>
      <c r="E210" s="292"/>
      <c r="F210" s="293" t="s">
        <v>678</v>
      </c>
      <c r="G210" s="294"/>
      <c r="H210" s="294"/>
      <c r="I210" s="294"/>
      <c r="J210" s="294"/>
      <c r="K210" s="294"/>
      <c r="L210" s="114">
        <v>368567.97</v>
      </c>
      <c r="M210" s="114">
        <v>176998.15</v>
      </c>
      <c r="N210" s="114">
        <v>93438.25</v>
      </c>
      <c r="O210" s="114">
        <v>452127.87</v>
      </c>
      <c r="P210" s="114">
        <f t="shared" si="1"/>
        <v>83559.899999999994</v>
      </c>
    </row>
    <row r="211" spans="1:16" ht="9.9" customHeight="1" x14ac:dyDescent="0.3">
      <c r="A211" s="203" t="s">
        <v>709</v>
      </c>
      <c r="B211" s="291" t="s">
        <v>336</v>
      </c>
      <c r="C211" s="292"/>
      <c r="D211" s="292"/>
      <c r="E211" s="292"/>
      <c r="F211" s="292"/>
      <c r="G211" s="295" t="s">
        <v>680</v>
      </c>
      <c r="H211" s="296"/>
      <c r="I211" s="296"/>
      <c r="J211" s="296"/>
      <c r="K211" s="296"/>
      <c r="L211" s="115">
        <v>192147.04</v>
      </c>
      <c r="M211" s="115">
        <v>45902.78</v>
      </c>
      <c r="N211" s="115">
        <v>0</v>
      </c>
      <c r="O211" s="115">
        <v>238049.82</v>
      </c>
      <c r="P211" s="115">
        <f t="shared" si="1"/>
        <v>45902.78</v>
      </c>
    </row>
    <row r="212" spans="1:16" ht="9.9" customHeight="1" x14ac:dyDescent="0.3">
      <c r="A212" s="203" t="s">
        <v>710</v>
      </c>
      <c r="B212" s="291" t="s">
        <v>336</v>
      </c>
      <c r="C212" s="292"/>
      <c r="D212" s="292"/>
      <c r="E212" s="292"/>
      <c r="F212" s="292"/>
      <c r="G212" s="295" t="s">
        <v>682</v>
      </c>
      <c r="H212" s="296"/>
      <c r="I212" s="296"/>
      <c r="J212" s="296"/>
      <c r="K212" s="296"/>
      <c r="L212" s="115">
        <v>20499.490000000002</v>
      </c>
      <c r="M212" s="115">
        <v>74403.509999999995</v>
      </c>
      <c r="N212" s="115">
        <v>67576.72</v>
      </c>
      <c r="O212" s="115">
        <v>27326.28</v>
      </c>
      <c r="P212" s="115">
        <f t="shared" si="1"/>
        <v>6826.7899999999936</v>
      </c>
    </row>
    <row r="213" spans="1:16" ht="9.9" customHeight="1" x14ac:dyDescent="0.3">
      <c r="A213" s="203" t="s">
        <v>711</v>
      </c>
      <c r="B213" s="291" t="s">
        <v>336</v>
      </c>
      <c r="C213" s="292"/>
      <c r="D213" s="292"/>
      <c r="E213" s="292"/>
      <c r="F213" s="292"/>
      <c r="G213" s="295" t="s">
        <v>684</v>
      </c>
      <c r="H213" s="296"/>
      <c r="I213" s="296"/>
      <c r="J213" s="296"/>
      <c r="K213" s="296"/>
      <c r="L213" s="115">
        <v>24331.99</v>
      </c>
      <c r="M213" s="115">
        <v>29107.84</v>
      </c>
      <c r="N213" s="115">
        <v>24331.99</v>
      </c>
      <c r="O213" s="115">
        <v>29107.84</v>
      </c>
      <c r="P213" s="115">
        <f t="shared" si="1"/>
        <v>4775.8499999999985</v>
      </c>
    </row>
    <row r="214" spans="1:16" ht="9.9" customHeight="1" x14ac:dyDescent="0.3">
      <c r="A214" s="203" t="s">
        <v>712</v>
      </c>
      <c r="B214" s="291" t="s">
        <v>336</v>
      </c>
      <c r="C214" s="292"/>
      <c r="D214" s="292"/>
      <c r="E214" s="292"/>
      <c r="F214" s="292"/>
      <c r="G214" s="295" t="s">
        <v>686</v>
      </c>
      <c r="H214" s="296"/>
      <c r="I214" s="296"/>
      <c r="J214" s="296"/>
      <c r="K214" s="296"/>
      <c r="L214" s="115">
        <v>60609.74</v>
      </c>
      <c r="M214" s="115">
        <v>10311.719999999999</v>
      </c>
      <c r="N214" s="115">
        <v>0</v>
      </c>
      <c r="O214" s="115">
        <v>70921.460000000006</v>
      </c>
      <c r="P214" s="115">
        <f t="shared" si="1"/>
        <v>10311.719999999999</v>
      </c>
    </row>
    <row r="215" spans="1:16" ht="9.9" customHeight="1" x14ac:dyDescent="0.3">
      <c r="A215" s="203" t="s">
        <v>713</v>
      </c>
      <c r="B215" s="291" t="s">
        <v>336</v>
      </c>
      <c r="C215" s="292"/>
      <c r="D215" s="292"/>
      <c r="E215" s="292"/>
      <c r="F215" s="292"/>
      <c r="G215" s="295" t="s">
        <v>688</v>
      </c>
      <c r="H215" s="296"/>
      <c r="I215" s="296"/>
      <c r="J215" s="296"/>
      <c r="K215" s="296"/>
      <c r="L215" s="115">
        <v>18219.52</v>
      </c>
      <c r="M215" s="115">
        <v>3093.56</v>
      </c>
      <c r="N215" s="115">
        <v>0</v>
      </c>
      <c r="O215" s="115">
        <v>21313.08</v>
      </c>
      <c r="P215" s="115">
        <f t="shared" si="1"/>
        <v>3093.56</v>
      </c>
    </row>
    <row r="216" spans="1:16" ht="9.9" customHeight="1" x14ac:dyDescent="0.3">
      <c r="A216" s="203" t="s">
        <v>714</v>
      </c>
      <c r="B216" s="291" t="s">
        <v>336</v>
      </c>
      <c r="C216" s="292"/>
      <c r="D216" s="292"/>
      <c r="E216" s="292"/>
      <c r="F216" s="292"/>
      <c r="G216" s="295" t="s">
        <v>690</v>
      </c>
      <c r="H216" s="296"/>
      <c r="I216" s="296"/>
      <c r="J216" s="296"/>
      <c r="K216" s="296"/>
      <c r="L216" s="115">
        <v>2368.1</v>
      </c>
      <c r="M216" s="115">
        <v>392.85</v>
      </c>
      <c r="N216" s="115">
        <v>0</v>
      </c>
      <c r="O216" s="115">
        <v>2760.95</v>
      </c>
      <c r="P216" s="115">
        <f t="shared" si="1"/>
        <v>392.85</v>
      </c>
    </row>
    <row r="217" spans="1:16" ht="9.9" customHeight="1" x14ac:dyDescent="0.3">
      <c r="A217" s="203" t="s">
        <v>715</v>
      </c>
      <c r="B217" s="291" t="s">
        <v>336</v>
      </c>
      <c r="C217" s="292"/>
      <c r="D217" s="292"/>
      <c r="E217" s="292"/>
      <c r="F217" s="292"/>
      <c r="G217" s="295" t="s">
        <v>716</v>
      </c>
      <c r="H217" s="296"/>
      <c r="I217" s="296"/>
      <c r="J217" s="296"/>
      <c r="K217" s="296"/>
      <c r="L217" s="115">
        <v>15728.91</v>
      </c>
      <c r="M217" s="115">
        <v>5393.33</v>
      </c>
      <c r="N217" s="115">
        <v>1529.54</v>
      </c>
      <c r="O217" s="115">
        <v>19592.7</v>
      </c>
      <c r="P217" s="115">
        <f t="shared" si="1"/>
        <v>3863.79</v>
      </c>
    </row>
    <row r="218" spans="1:16" ht="9.9" customHeight="1" x14ac:dyDescent="0.3">
      <c r="A218" s="203" t="s">
        <v>717</v>
      </c>
      <c r="B218" s="291" t="s">
        <v>336</v>
      </c>
      <c r="C218" s="292"/>
      <c r="D218" s="292"/>
      <c r="E218" s="292"/>
      <c r="F218" s="292"/>
      <c r="G218" s="295" t="s">
        <v>692</v>
      </c>
      <c r="H218" s="296"/>
      <c r="I218" s="296"/>
      <c r="J218" s="296"/>
      <c r="K218" s="296"/>
      <c r="L218" s="115">
        <v>420.19</v>
      </c>
      <c r="M218" s="115">
        <v>119.56</v>
      </c>
      <c r="N218" s="115">
        <v>0</v>
      </c>
      <c r="O218" s="115">
        <v>539.75</v>
      </c>
      <c r="P218" s="115">
        <f t="shared" si="1"/>
        <v>119.56</v>
      </c>
    </row>
    <row r="219" spans="1:16" ht="9.9" customHeight="1" x14ac:dyDescent="0.3">
      <c r="A219" s="203" t="s">
        <v>718</v>
      </c>
      <c r="B219" s="291" t="s">
        <v>336</v>
      </c>
      <c r="C219" s="292"/>
      <c r="D219" s="292"/>
      <c r="E219" s="292"/>
      <c r="F219" s="292"/>
      <c r="G219" s="295" t="s">
        <v>694</v>
      </c>
      <c r="H219" s="296"/>
      <c r="I219" s="296"/>
      <c r="J219" s="296"/>
      <c r="K219" s="296"/>
      <c r="L219" s="115">
        <v>30913.5</v>
      </c>
      <c r="M219" s="115">
        <v>8273</v>
      </c>
      <c r="N219" s="115">
        <v>0</v>
      </c>
      <c r="O219" s="115">
        <v>39186.5</v>
      </c>
      <c r="P219" s="115">
        <f t="shared" si="1"/>
        <v>8273</v>
      </c>
    </row>
    <row r="220" spans="1:16" ht="9.9" customHeight="1" x14ac:dyDescent="0.3">
      <c r="A220" s="203" t="s">
        <v>719</v>
      </c>
      <c r="B220" s="291" t="s">
        <v>336</v>
      </c>
      <c r="C220" s="292"/>
      <c r="D220" s="292"/>
      <c r="E220" s="292"/>
      <c r="F220" s="292"/>
      <c r="G220" s="295" t="s">
        <v>720</v>
      </c>
      <c r="H220" s="296"/>
      <c r="I220" s="296"/>
      <c r="J220" s="296"/>
      <c r="K220" s="296"/>
      <c r="L220" s="115">
        <v>3329.49</v>
      </c>
      <c r="M220" s="115">
        <v>0</v>
      </c>
      <c r="N220" s="115">
        <v>0</v>
      </c>
      <c r="O220" s="115">
        <v>3329.49</v>
      </c>
      <c r="P220" s="115">
        <f t="shared" si="1"/>
        <v>0</v>
      </c>
    </row>
    <row r="221" spans="1:16" ht="9.9" customHeight="1" x14ac:dyDescent="0.3">
      <c r="A221" s="116" t="s">
        <v>336</v>
      </c>
      <c r="B221" s="291" t="s">
        <v>336</v>
      </c>
      <c r="C221" s="292"/>
      <c r="D221" s="292"/>
      <c r="E221" s="292"/>
      <c r="F221" s="292"/>
      <c r="G221" s="117" t="s">
        <v>336</v>
      </c>
      <c r="H221" s="118"/>
      <c r="I221" s="118"/>
      <c r="J221" s="118"/>
      <c r="K221" s="118"/>
      <c r="L221" s="119"/>
      <c r="M221" s="119"/>
      <c r="N221" s="119"/>
      <c r="O221" s="119"/>
      <c r="P221" s="119"/>
    </row>
    <row r="222" spans="1:16" ht="9.9" customHeight="1" x14ac:dyDescent="0.3">
      <c r="A222" s="204" t="s">
        <v>722</v>
      </c>
      <c r="B222" s="291" t="s">
        <v>336</v>
      </c>
      <c r="C222" s="292"/>
      <c r="D222" s="292"/>
      <c r="E222" s="292"/>
      <c r="F222" s="293" t="s">
        <v>698</v>
      </c>
      <c r="G222" s="294"/>
      <c r="H222" s="294"/>
      <c r="I222" s="294"/>
      <c r="J222" s="294"/>
      <c r="K222" s="294"/>
      <c r="L222" s="114">
        <v>1427956.06</v>
      </c>
      <c r="M222" s="114">
        <v>554221.1</v>
      </c>
      <c r="N222" s="114">
        <v>330867.7</v>
      </c>
      <c r="O222" s="114">
        <v>1651309.46</v>
      </c>
      <c r="P222" s="114">
        <f t="shared" ref="P222:P237" si="2">M222-N222</f>
        <v>223353.39999999997</v>
      </c>
    </row>
    <row r="223" spans="1:16" ht="9.9" customHeight="1" x14ac:dyDescent="0.3">
      <c r="A223" s="203" t="s">
        <v>723</v>
      </c>
      <c r="B223" s="291" t="s">
        <v>336</v>
      </c>
      <c r="C223" s="292"/>
      <c r="D223" s="292"/>
      <c r="E223" s="292"/>
      <c r="F223" s="292"/>
      <c r="G223" s="295" t="s">
        <v>680</v>
      </c>
      <c r="H223" s="296"/>
      <c r="I223" s="296"/>
      <c r="J223" s="296"/>
      <c r="K223" s="296"/>
      <c r="L223" s="115">
        <v>686696.29</v>
      </c>
      <c r="M223" s="115">
        <v>95343.84</v>
      </c>
      <c r="N223" s="115">
        <v>0</v>
      </c>
      <c r="O223" s="115">
        <v>782040.13</v>
      </c>
      <c r="P223" s="115">
        <f t="shared" si="2"/>
        <v>95343.84</v>
      </c>
    </row>
    <row r="224" spans="1:16" ht="9.9" customHeight="1" x14ac:dyDescent="0.3">
      <c r="A224" s="203" t="s">
        <v>724</v>
      </c>
      <c r="B224" s="291" t="s">
        <v>336</v>
      </c>
      <c r="C224" s="292"/>
      <c r="D224" s="292"/>
      <c r="E224" s="292"/>
      <c r="F224" s="292"/>
      <c r="G224" s="295" t="s">
        <v>682</v>
      </c>
      <c r="H224" s="296"/>
      <c r="I224" s="296"/>
      <c r="J224" s="296"/>
      <c r="K224" s="296"/>
      <c r="L224" s="115">
        <v>51074.49</v>
      </c>
      <c r="M224" s="115">
        <v>249402.35</v>
      </c>
      <c r="N224" s="115">
        <v>232147.77</v>
      </c>
      <c r="O224" s="115">
        <v>68329.070000000007</v>
      </c>
      <c r="P224" s="115">
        <f t="shared" si="2"/>
        <v>17254.580000000016</v>
      </c>
    </row>
    <row r="225" spans="1:16" ht="9.9" customHeight="1" x14ac:dyDescent="0.3">
      <c r="A225" s="203" t="s">
        <v>725</v>
      </c>
      <c r="B225" s="291" t="s">
        <v>336</v>
      </c>
      <c r="C225" s="292"/>
      <c r="D225" s="292"/>
      <c r="E225" s="292"/>
      <c r="F225" s="292"/>
      <c r="G225" s="295" t="s">
        <v>684</v>
      </c>
      <c r="H225" s="296"/>
      <c r="I225" s="296"/>
      <c r="J225" s="296"/>
      <c r="K225" s="296"/>
      <c r="L225" s="115">
        <v>87931.15</v>
      </c>
      <c r="M225" s="115">
        <v>97634.61</v>
      </c>
      <c r="N225" s="115">
        <v>87684.84</v>
      </c>
      <c r="O225" s="115">
        <v>97880.92</v>
      </c>
      <c r="P225" s="115">
        <f t="shared" si="2"/>
        <v>9949.7700000000041</v>
      </c>
    </row>
    <row r="226" spans="1:16" ht="9.9" customHeight="1" x14ac:dyDescent="0.3">
      <c r="A226" s="203" t="s">
        <v>726</v>
      </c>
      <c r="B226" s="291" t="s">
        <v>336</v>
      </c>
      <c r="C226" s="292"/>
      <c r="D226" s="292"/>
      <c r="E226" s="292"/>
      <c r="F226" s="292"/>
      <c r="G226" s="295" t="s">
        <v>727</v>
      </c>
      <c r="H226" s="296"/>
      <c r="I226" s="296"/>
      <c r="J226" s="296"/>
      <c r="K226" s="296"/>
      <c r="L226" s="115">
        <v>-488.47</v>
      </c>
      <c r="M226" s="115">
        <v>2179.5300000000002</v>
      </c>
      <c r="N226" s="115">
        <v>0</v>
      </c>
      <c r="O226" s="115">
        <v>1691.06</v>
      </c>
      <c r="P226" s="115">
        <f t="shared" si="2"/>
        <v>2179.5300000000002</v>
      </c>
    </row>
    <row r="227" spans="1:16" ht="9.9" customHeight="1" x14ac:dyDescent="0.3">
      <c r="A227" s="203" t="s">
        <v>728</v>
      </c>
      <c r="B227" s="291" t="s">
        <v>336</v>
      </c>
      <c r="C227" s="292"/>
      <c r="D227" s="292"/>
      <c r="E227" s="292"/>
      <c r="F227" s="292"/>
      <c r="G227" s="295" t="s">
        <v>729</v>
      </c>
      <c r="H227" s="296"/>
      <c r="I227" s="296"/>
      <c r="J227" s="296"/>
      <c r="K227" s="296"/>
      <c r="L227" s="115">
        <v>909.01</v>
      </c>
      <c r="M227" s="115">
        <v>0</v>
      </c>
      <c r="N227" s="115">
        <v>0</v>
      </c>
      <c r="O227" s="115">
        <v>909.01</v>
      </c>
      <c r="P227" s="115">
        <f t="shared" si="2"/>
        <v>0</v>
      </c>
    </row>
    <row r="228" spans="1:16" ht="9.9" customHeight="1" x14ac:dyDescent="0.3">
      <c r="A228" s="203" t="s">
        <v>730</v>
      </c>
      <c r="B228" s="291" t="s">
        <v>336</v>
      </c>
      <c r="C228" s="292"/>
      <c r="D228" s="292"/>
      <c r="E228" s="292"/>
      <c r="F228" s="292"/>
      <c r="G228" s="295" t="s">
        <v>686</v>
      </c>
      <c r="H228" s="296"/>
      <c r="I228" s="296"/>
      <c r="J228" s="296"/>
      <c r="K228" s="296"/>
      <c r="L228" s="115">
        <v>222456.44</v>
      </c>
      <c r="M228" s="115">
        <v>20794.02</v>
      </c>
      <c r="N228" s="115">
        <v>0</v>
      </c>
      <c r="O228" s="115">
        <v>243250.46</v>
      </c>
      <c r="P228" s="115">
        <f t="shared" si="2"/>
        <v>20794.02</v>
      </c>
    </row>
    <row r="229" spans="1:16" ht="9.9" customHeight="1" x14ac:dyDescent="0.3">
      <c r="A229" s="203" t="s">
        <v>731</v>
      </c>
      <c r="B229" s="291" t="s">
        <v>336</v>
      </c>
      <c r="C229" s="292"/>
      <c r="D229" s="292"/>
      <c r="E229" s="292"/>
      <c r="F229" s="292"/>
      <c r="G229" s="295" t="s">
        <v>688</v>
      </c>
      <c r="H229" s="296"/>
      <c r="I229" s="296"/>
      <c r="J229" s="296"/>
      <c r="K229" s="296"/>
      <c r="L229" s="115">
        <v>66095.839999999997</v>
      </c>
      <c r="M229" s="115">
        <v>8180.72</v>
      </c>
      <c r="N229" s="115">
        <v>0</v>
      </c>
      <c r="O229" s="115">
        <v>74276.56</v>
      </c>
      <c r="P229" s="115">
        <f t="shared" si="2"/>
        <v>8180.72</v>
      </c>
    </row>
    <row r="230" spans="1:16" ht="9.9" customHeight="1" x14ac:dyDescent="0.3">
      <c r="A230" s="203" t="s">
        <v>732</v>
      </c>
      <c r="B230" s="291" t="s">
        <v>336</v>
      </c>
      <c r="C230" s="292"/>
      <c r="D230" s="292"/>
      <c r="E230" s="292"/>
      <c r="F230" s="292"/>
      <c r="G230" s="295" t="s">
        <v>690</v>
      </c>
      <c r="H230" s="296"/>
      <c r="I230" s="296"/>
      <c r="J230" s="296"/>
      <c r="K230" s="296"/>
      <c r="L230" s="115">
        <v>8367.4599999999991</v>
      </c>
      <c r="M230" s="115">
        <v>815.29</v>
      </c>
      <c r="N230" s="115">
        <v>0</v>
      </c>
      <c r="O230" s="115">
        <v>9182.75</v>
      </c>
      <c r="P230" s="115">
        <f t="shared" si="2"/>
        <v>815.29</v>
      </c>
    </row>
    <row r="231" spans="1:16" ht="9.9" customHeight="1" x14ac:dyDescent="0.3">
      <c r="A231" s="203" t="s">
        <v>733</v>
      </c>
      <c r="B231" s="291" t="s">
        <v>336</v>
      </c>
      <c r="C231" s="292"/>
      <c r="D231" s="292"/>
      <c r="E231" s="292"/>
      <c r="F231" s="292"/>
      <c r="G231" s="295" t="s">
        <v>716</v>
      </c>
      <c r="H231" s="296"/>
      <c r="I231" s="296"/>
      <c r="J231" s="296"/>
      <c r="K231" s="296"/>
      <c r="L231" s="115">
        <v>109484.58</v>
      </c>
      <c r="M231" s="115">
        <v>38081.58</v>
      </c>
      <c r="N231" s="115">
        <v>11035.09</v>
      </c>
      <c r="O231" s="115">
        <v>136531.07</v>
      </c>
      <c r="P231" s="115">
        <f t="shared" si="2"/>
        <v>27046.49</v>
      </c>
    </row>
    <row r="232" spans="1:16" ht="9.9" customHeight="1" x14ac:dyDescent="0.3">
      <c r="A232" s="203" t="s">
        <v>734</v>
      </c>
      <c r="B232" s="291" t="s">
        <v>336</v>
      </c>
      <c r="C232" s="292"/>
      <c r="D232" s="292"/>
      <c r="E232" s="292"/>
      <c r="F232" s="292"/>
      <c r="G232" s="295" t="s">
        <v>692</v>
      </c>
      <c r="H232" s="296"/>
      <c r="I232" s="296"/>
      <c r="J232" s="296"/>
      <c r="K232" s="296"/>
      <c r="L232" s="115">
        <v>4748.59</v>
      </c>
      <c r="M232" s="115">
        <v>664.52</v>
      </c>
      <c r="N232" s="115">
        <v>0</v>
      </c>
      <c r="O232" s="115">
        <v>5413.11</v>
      </c>
      <c r="P232" s="115">
        <f t="shared" si="2"/>
        <v>664.52</v>
      </c>
    </row>
    <row r="233" spans="1:16" ht="9.9" customHeight="1" x14ac:dyDescent="0.3">
      <c r="A233" s="203" t="s">
        <v>735</v>
      </c>
      <c r="B233" s="291" t="s">
        <v>336</v>
      </c>
      <c r="C233" s="292"/>
      <c r="D233" s="292"/>
      <c r="E233" s="292"/>
      <c r="F233" s="292"/>
      <c r="G233" s="295" t="s">
        <v>694</v>
      </c>
      <c r="H233" s="296"/>
      <c r="I233" s="296"/>
      <c r="J233" s="296"/>
      <c r="K233" s="296"/>
      <c r="L233" s="115">
        <v>144798.26</v>
      </c>
      <c r="M233" s="115">
        <v>40850.639999999999</v>
      </c>
      <c r="N233" s="115">
        <v>0</v>
      </c>
      <c r="O233" s="115">
        <v>185648.9</v>
      </c>
      <c r="P233" s="115">
        <f t="shared" si="2"/>
        <v>40850.639999999999</v>
      </c>
    </row>
    <row r="234" spans="1:16" ht="9.9" customHeight="1" x14ac:dyDescent="0.3">
      <c r="A234" s="203" t="s">
        <v>736</v>
      </c>
      <c r="B234" s="291" t="s">
        <v>336</v>
      </c>
      <c r="C234" s="292"/>
      <c r="D234" s="292"/>
      <c r="E234" s="292"/>
      <c r="F234" s="292"/>
      <c r="G234" s="295" t="s">
        <v>720</v>
      </c>
      <c r="H234" s="296"/>
      <c r="I234" s="296"/>
      <c r="J234" s="296"/>
      <c r="K234" s="296"/>
      <c r="L234" s="115">
        <v>37861.01</v>
      </c>
      <c r="M234" s="115">
        <v>0</v>
      </c>
      <c r="N234" s="115">
        <v>0</v>
      </c>
      <c r="O234" s="115">
        <v>37861.01</v>
      </c>
      <c r="P234" s="115">
        <f t="shared" si="2"/>
        <v>0</v>
      </c>
    </row>
    <row r="235" spans="1:16" ht="9.9" customHeight="1" x14ac:dyDescent="0.3">
      <c r="A235" s="203" t="s">
        <v>737</v>
      </c>
      <c r="B235" s="291" t="s">
        <v>336</v>
      </c>
      <c r="C235" s="292"/>
      <c r="D235" s="292"/>
      <c r="E235" s="292"/>
      <c r="F235" s="292"/>
      <c r="G235" s="295" t="s">
        <v>696</v>
      </c>
      <c r="H235" s="296"/>
      <c r="I235" s="296"/>
      <c r="J235" s="296"/>
      <c r="K235" s="296"/>
      <c r="L235" s="115">
        <v>812</v>
      </c>
      <c r="M235" s="115">
        <v>274</v>
      </c>
      <c r="N235" s="115">
        <v>0</v>
      </c>
      <c r="O235" s="115">
        <v>1086</v>
      </c>
      <c r="P235" s="115">
        <f t="shared" si="2"/>
        <v>274</v>
      </c>
    </row>
    <row r="236" spans="1:16" ht="9.9" customHeight="1" x14ac:dyDescent="0.3">
      <c r="A236" s="203" t="s">
        <v>738</v>
      </c>
      <c r="B236" s="291" t="s">
        <v>336</v>
      </c>
      <c r="C236" s="292"/>
      <c r="D236" s="292"/>
      <c r="E236" s="292"/>
      <c r="F236" s="292"/>
      <c r="G236" s="295" t="s">
        <v>739</v>
      </c>
      <c r="H236" s="296"/>
      <c r="I236" s="296"/>
      <c r="J236" s="296"/>
      <c r="K236" s="296"/>
      <c r="L236" s="115">
        <v>2302.7399999999998</v>
      </c>
      <c r="M236" s="115">
        <v>0</v>
      </c>
      <c r="N236" s="115">
        <v>0</v>
      </c>
      <c r="O236" s="115">
        <v>2302.7399999999998</v>
      </c>
      <c r="P236" s="115">
        <f t="shared" si="2"/>
        <v>0</v>
      </c>
    </row>
    <row r="237" spans="1:16" ht="9.9" customHeight="1" x14ac:dyDescent="0.3">
      <c r="A237" s="203" t="s">
        <v>740</v>
      </c>
      <c r="B237" s="291" t="s">
        <v>336</v>
      </c>
      <c r="C237" s="292"/>
      <c r="D237" s="292"/>
      <c r="E237" s="292"/>
      <c r="F237" s="292"/>
      <c r="G237" s="295" t="s">
        <v>741</v>
      </c>
      <c r="H237" s="296"/>
      <c r="I237" s="296"/>
      <c r="J237" s="296"/>
      <c r="K237" s="296"/>
      <c r="L237" s="115">
        <v>4906.67</v>
      </c>
      <c r="M237" s="115">
        <v>0</v>
      </c>
      <c r="N237" s="115">
        <v>0</v>
      </c>
      <c r="O237" s="115">
        <v>4906.67</v>
      </c>
      <c r="P237" s="115">
        <f t="shared" si="2"/>
        <v>0</v>
      </c>
    </row>
    <row r="238" spans="1:16" ht="9.9" customHeight="1" x14ac:dyDescent="0.3">
      <c r="A238" s="116" t="s">
        <v>336</v>
      </c>
      <c r="B238" s="291" t="s">
        <v>336</v>
      </c>
      <c r="C238" s="292"/>
      <c r="D238" s="292"/>
      <c r="E238" s="292"/>
      <c r="F238" s="292"/>
      <c r="G238" s="117" t="s">
        <v>336</v>
      </c>
      <c r="H238" s="118"/>
      <c r="I238" s="118"/>
      <c r="J238" s="118"/>
      <c r="K238" s="118"/>
      <c r="L238" s="119"/>
      <c r="M238" s="119"/>
      <c r="N238" s="119"/>
      <c r="O238" s="119"/>
      <c r="P238" s="119"/>
    </row>
    <row r="239" spans="1:16" ht="9.9" customHeight="1" x14ac:dyDescent="0.3">
      <c r="A239" s="204" t="s">
        <v>742</v>
      </c>
      <c r="B239" s="291" t="s">
        <v>336</v>
      </c>
      <c r="C239" s="292"/>
      <c r="D239" s="292"/>
      <c r="E239" s="293" t="s">
        <v>743</v>
      </c>
      <c r="F239" s="294"/>
      <c r="G239" s="294"/>
      <c r="H239" s="294"/>
      <c r="I239" s="294"/>
      <c r="J239" s="294"/>
      <c r="K239" s="294"/>
      <c r="L239" s="114">
        <v>524908.12</v>
      </c>
      <c r="M239" s="114">
        <v>930.85</v>
      </c>
      <c r="N239" s="114">
        <v>0</v>
      </c>
      <c r="O239" s="114">
        <v>525838.97</v>
      </c>
      <c r="P239" s="114">
        <f>M239-N239</f>
        <v>930.85</v>
      </c>
    </row>
    <row r="240" spans="1:16" ht="9.9" customHeight="1" x14ac:dyDescent="0.3">
      <c r="A240" s="204" t="s">
        <v>744</v>
      </c>
      <c r="B240" s="291" t="s">
        <v>336</v>
      </c>
      <c r="C240" s="292"/>
      <c r="D240" s="292"/>
      <c r="E240" s="292"/>
      <c r="F240" s="293" t="s">
        <v>698</v>
      </c>
      <c r="G240" s="294"/>
      <c r="H240" s="294"/>
      <c r="I240" s="294"/>
      <c r="J240" s="294"/>
      <c r="K240" s="294"/>
      <c r="L240" s="114">
        <v>524908.12</v>
      </c>
      <c r="M240" s="114">
        <v>930.85</v>
      </c>
      <c r="N240" s="114">
        <v>0</v>
      </c>
      <c r="O240" s="114">
        <v>525838.97</v>
      </c>
      <c r="P240" s="114">
        <f>M240-N240</f>
        <v>930.85</v>
      </c>
    </row>
    <row r="241" spans="1:16" ht="9.9" customHeight="1" x14ac:dyDescent="0.3">
      <c r="A241" s="203" t="s">
        <v>745</v>
      </c>
      <c r="B241" s="291" t="s">
        <v>336</v>
      </c>
      <c r="C241" s="292"/>
      <c r="D241" s="292"/>
      <c r="E241" s="292"/>
      <c r="F241" s="292"/>
      <c r="G241" s="295" t="s">
        <v>692</v>
      </c>
      <c r="H241" s="296"/>
      <c r="I241" s="296"/>
      <c r="J241" s="296"/>
      <c r="K241" s="296"/>
      <c r="L241" s="115">
        <v>3827.75</v>
      </c>
      <c r="M241" s="115">
        <v>930.85</v>
      </c>
      <c r="N241" s="115">
        <v>0</v>
      </c>
      <c r="O241" s="115">
        <v>4758.6000000000004</v>
      </c>
      <c r="P241" s="115">
        <f>M241-N241</f>
        <v>930.85</v>
      </c>
    </row>
    <row r="242" spans="1:16" ht="9.9" customHeight="1" x14ac:dyDescent="0.3">
      <c r="A242" s="203" t="s">
        <v>746</v>
      </c>
      <c r="B242" s="291" t="s">
        <v>336</v>
      </c>
      <c r="C242" s="292"/>
      <c r="D242" s="292"/>
      <c r="E242" s="292"/>
      <c r="F242" s="292"/>
      <c r="G242" s="295" t="s">
        <v>720</v>
      </c>
      <c r="H242" s="296"/>
      <c r="I242" s="296"/>
      <c r="J242" s="296"/>
      <c r="K242" s="296"/>
      <c r="L242" s="115">
        <v>134836.66</v>
      </c>
      <c r="M242" s="115">
        <v>0</v>
      </c>
      <c r="N242" s="115">
        <v>0</v>
      </c>
      <c r="O242" s="115">
        <v>134836.66</v>
      </c>
      <c r="P242" s="115">
        <f>M242-N242</f>
        <v>0</v>
      </c>
    </row>
    <row r="243" spans="1:16" ht="9.9" customHeight="1" x14ac:dyDescent="0.3">
      <c r="A243" s="203" t="s">
        <v>747</v>
      </c>
      <c r="B243" s="291" t="s">
        <v>336</v>
      </c>
      <c r="C243" s="292"/>
      <c r="D243" s="292"/>
      <c r="E243" s="292"/>
      <c r="F243" s="292"/>
      <c r="G243" s="295" t="s">
        <v>741</v>
      </c>
      <c r="H243" s="296"/>
      <c r="I243" s="296"/>
      <c r="J243" s="296"/>
      <c r="K243" s="296"/>
      <c r="L243" s="115">
        <v>386243.71</v>
      </c>
      <c r="M243" s="115">
        <v>0</v>
      </c>
      <c r="N243" s="115">
        <v>0</v>
      </c>
      <c r="O243" s="115">
        <v>386243.71</v>
      </c>
      <c r="P243" s="115">
        <f>M243-N243</f>
        <v>0</v>
      </c>
    </row>
    <row r="244" spans="1:16" ht="9.9" customHeight="1" x14ac:dyDescent="0.3">
      <c r="A244" s="204" t="s">
        <v>336</v>
      </c>
      <c r="B244" s="291" t="s">
        <v>336</v>
      </c>
      <c r="C244" s="292"/>
      <c r="D244" s="292"/>
      <c r="E244" s="120" t="s">
        <v>336</v>
      </c>
      <c r="F244" s="121"/>
      <c r="G244" s="121"/>
      <c r="H244" s="121"/>
      <c r="I244" s="121"/>
      <c r="J244" s="121"/>
      <c r="K244" s="121"/>
      <c r="L244" s="122"/>
      <c r="M244" s="122"/>
      <c r="N244" s="122"/>
      <c r="O244" s="122"/>
      <c r="P244" s="122"/>
    </row>
    <row r="245" spans="1:16" ht="9.9" customHeight="1" x14ac:dyDescent="0.3">
      <c r="A245" s="204" t="s">
        <v>748</v>
      </c>
      <c r="B245" s="291" t="s">
        <v>336</v>
      </c>
      <c r="C245" s="292"/>
      <c r="D245" s="293" t="s">
        <v>749</v>
      </c>
      <c r="E245" s="294"/>
      <c r="F245" s="294"/>
      <c r="G245" s="294"/>
      <c r="H245" s="294"/>
      <c r="I245" s="294"/>
      <c r="J245" s="294"/>
      <c r="K245" s="294"/>
      <c r="L245" s="114">
        <v>543274.41</v>
      </c>
      <c r="M245" s="114">
        <v>79260.37</v>
      </c>
      <c r="N245" s="114">
        <v>0</v>
      </c>
      <c r="O245" s="114">
        <v>622534.78</v>
      </c>
      <c r="P245" s="114">
        <f t="shared" ref="P245:P256" si="3">M245-N245</f>
        <v>79260.37</v>
      </c>
    </row>
    <row r="246" spans="1:16" ht="9.9" customHeight="1" x14ac:dyDescent="0.3">
      <c r="A246" s="204" t="s">
        <v>750</v>
      </c>
      <c r="B246" s="291" t="s">
        <v>336</v>
      </c>
      <c r="C246" s="292"/>
      <c r="D246" s="292"/>
      <c r="E246" s="293" t="s">
        <v>749</v>
      </c>
      <c r="F246" s="294"/>
      <c r="G246" s="294"/>
      <c r="H246" s="294"/>
      <c r="I246" s="294"/>
      <c r="J246" s="294"/>
      <c r="K246" s="294"/>
      <c r="L246" s="114">
        <v>543274.41</v>
      </c>
      <c r="M246" s="114">
        <v>79260.37</v>
      </c>
      <c r="N246" s="114">
        <v>0</v>
      </c>
      <c r="O246" s="114">
        <v>622534.78</v>
      </c>
      <c r="P246" s="114">
        <f t="shared" si="3"/>
        <v>79260.37</v>
      </c>
    </row>
    <row r="247" spans="1:16" ht="9.9" customHeight="1" x14ac:dyDescent="0.3">
      <c r="A247" s="204" t="s">
        <v>751</v>
      </c>
      <c r="B247" s="291" t="s">
        <v>336</v>
      </c>
      <c r="C247" s="292"/>
      <c r="D247" s="292"/>
      <c r="E247" s="292"/>
      <c r="F247" s="293" t="s">
        <v>749</v>
      </c>
      <c r="G247" s="294"/>
      <c r="H247" s="294"/>
      <c r="I247" s="294"/>
      <c r="J247" s="294"/>
      <c r="K247" s="294"/>
      <c r="L247" s="114">
        <v>543274.41</v>
      </c>
      <c r="M247" s="114">
        <v>79260.37</v>
      </c>
      <c r="N247" s="114">
        <v>0</v>
      </c>
      <c r="O247" s="114">
        <v>622534.78</v>
      </c>
      <c r="P247" s="114">
        <f t="shared" si="3"/>
        <v>79260.37</v>
      </c>
    </row>
    <row r="248" spans="1:16" ht="9.9" customHeight="1" x14ac:dyDescent="0.3">
      <c r="A248" s="203" t="s">
        <v>752</v>
      </c>
      <c r="B248" s="291" t="s">
        <v>336</v>
      </c>
      <c r="C248" s="292"/>
      <c r="D248" s="292"/>
      <c r="E248" s="292"/>
      <c r="F248" s="292"/>
      <c r="G248" s="295" t="s">
        <v>753</v>
      </c>
      <c r="H248" s="296"/>
      <c r="I248" s="296"/>
      <c r="J248" s="296"/>
      <c r="K248" s="296"/>
      <c r="L248" s="115">
        <v>28076.080000000002</v>
      </c>
      <c r="M248" s="115">
        <v>7019.02</v>
      </c>
      <c r="N248" s="115">
        <v>0</v>
      </c>
      <c r="O248" s="115">
        <v>35095.1</v>
      </c>
      <c r="P248" s="115">
        <f t="shared" si="3"/>
        <v>7019.02</v>
      </c>
    </row>
    <row r="249" spans="1:16" ht="9.9" customHeight="1" x14ac:dyDescent="0.3">
      <c r="A249" s="203" t="s">
        <v>754</v>
      </c>
      <c r="B249" s="291" t="s">
        <v>336</v>
      </c>
      <c r="C249" s="292"/>
      <c r="D249" s="292"/>
      <c r="E249" s="292"/>
      <c r="F249" s="292"/>
      <c r="G249" s="295" t="s">
        <v>755</v>
      </c>
      <c r="H249" s="296"/>
      <c r="I249" s="296"/>
      <c r="J249" s="296"/>
      <c r="K249" s="296"/>
      <c r="L249" s="115">
        <v>13965</v>
      </c>
      <c r="M249" s="115">
        <v>3675</v>
      </c>
      <c r="N249" s="115">
        <v>0</v>
      </c>
      <c r="O249" s="115">
        <v>17640</v>
      </c>
      <c r="P249" s="115">
        <f t="shared" si="3"/>
        <v>3675</v>
      </c>
    </row>
    <row r="250" spans="1:16" ht="9.9" customHeight="1" x14ac:dyDescent="0.3">
      <c r="A250" s="203" t="s">
        <v>756</v>
      </c>
      <c r="B250" s="291" t="s">
        <v>336</v>
      </c>
      <c r="C250" s="292"/>
      <c r="D250" s="292"/>
      <c r="E250" s="292"/>
      <c r="F250" s="292"/>
      <c r="G250" s="295" t="s">
        <v>757</v>
      </c>
      <c r="H250" s="296"/>
      <c r="I250" s="296"/>
      <c r="J250" s="296"/>
      <c r="K250" s="296"/>
      <c r="L250" s="115">
        <v>13975.2</v>
      </c>
      <c r="M250" s="115">
        <v>0</v>
      </c>
      <c r="N250" s="115">
        <v>0</v>
      </c>
      <c r="O250" s="115">
        <v>13975.2</v>
      </c>
      <c r="P250" s="115">
        <f t="shared" si="3"/>
        <v>0</v>
      </c>
    </row>
    <row r="251" spans="1:16" ht="9.9" customHeight="1" x14ac:dyDescent="0.3">
      <c r="A251" s="203" t="s">
        <v>758</v>
      </c>
      <c r="B251" s="291" t="s">
        <v>336</v>
      </c>
      <c r="C251" s="292"/>
      <c r="D251" s="292"/>
      <c r="E251" s="292"/>
      <c r="F251" s="292"/>
      <c r="G251" s="295" t="s">
        <v>759</v>
      </c>
      <c r="H251" s="296"/>
      <c r="I251" s="296"/>
      <c r="J251" s="296"/>
      <c r="K251" s="296"/>
      <c r="L251" s="115">
        <v>38753.410000000003</v>
      </c>
      <c r="M251" s="115">
        <v>7947.53</v>
      </c>
      <c r="N251" s="115">
        <v>0</v>
      </c>
      <c r="O251" s="115">
        <v>46700.94</v>
      </c>
      <c r="P251" s="115">
        <f t="shared" si="3"/>
        <v>7947.53</v>
      </c>
    </row>
    <row r="252" spans="1:16" ht="9.9" customHeight="1" x14ac:dyDescent="0.3">
      <c r="A252" s="203" t="s">
        <v>760</v>
      </c>
      <c r="B252" s="291" t="s">
        <v>336</v>
      </c>
      <c r="C252" s="292"/>
      <c r="D252" s="292"/>
      <c r="E252" s="292"/>
      <c r="F252" s="292"/>
      <c r="G252" s="295" t="s">
        <v>761</v>
      </c>
      <c r="H252" s="296"/>
      <c r="I252" s="296"/>
      <c r="J252" s="296"/>
      <c r="K252" s="296"/>
      <c r="L252" s="115">
        <v>180612.24</v>
      </c>
      <c r="M252" s="115">
        <v>25801.759999999998</v>
      </c>
      <c r="N252" s="115">
        <v>0</v>
      </c>
      <c r="O252" s="115">
        <v>206414</v>
      </c>
      <c r="P252" s="115">
        <f t="shared" si="3"/>
        <v>25801.759999999998</v>
      </c>
    </row>
    <row r="253" spans="1:16" ht="18.899999999999999" customHeight="1" x14ac:dyDescent="0.3">
      <c r="A253" s="203" t="s">
        <v>762</v>
      </c>
      <c r="B253" s="291" t="s">
        <v>336</v>
      </c>
      <c r="C253" s="292"/>
      <c r="D253" s="292"/>
      <c r="E253" s="292"/>
      <c r="F253" s="292"/>
      <c r="G253" s="295" t="s">
        <v>763</v>
      </c>
      <c r="H253" s="296"/>
      <c r="I253" s="296"/>
      <c r="J253" s="296"/>
      <c r="K253" s="296"/>
      <c r="L253" s="115">
        <v>80789.22</v>
      </c>
      <c r="M253" s="115">
        <v>1995.46</v>
      </c>
      <c r="N253" s="115">
        <v>0</v>
      </c>
      <c r="O253" s="115">
        <v>82784.679999999993</v>
      </c>
      <c r="P253" s="115">
        <f t="shared" si="3"/>
        <v>1995.46</v>
      </c>
    </row>
    <row r="254" spans="1:16" ht="9.9" customHeight="1" x14ac:dyDescent="0.3">
      <c r="A254" s="203" t="s">
        <v>764</v>
      </c>
      <c r="B254" s="291" t="s">
        <v>336</v>
      </c>
      <c r="C254" s="292"/>
      <c r="D254" s="292"/>
      <c r="E254" s="292"/>
      <c r="F254" s="292"/>
      <c r="G254" s="295" t="s">
        <v>765</v>
      </c>
      <c r="H254" s="296"/>
      <c r="I254" s="296"/>
      <c r="J254" s="296"/>
      <c r="K254" s="296"/>
      <c r="L254" s="115">
        <v>147451.29999999999</v>
      </c>
      <c r="M254" s="115">
        <v>24463.01</v>
      </c>
      <c r="N254" s="115">
        <v>0</v>
      </c>
      <c r="O254" s="115">
        <v>171914.31</v>
      </c>
      <c r="P254" s="115">
        <f t="shared" si="3"/>
        <v>24463.01</v>
      </c>
    </row>
    <row r="255" spans="1:16" ht="9.9" customHeight="1" x14ac:dyDescent="0.3">
      <c r="A255" s="203" t="s">
        <v>766</v>
      </c>
      <c r="B255" s="291" t="s">
        <v>336</v>
      </c>
      <c r="C255" s="292"/>
      <c r="D255" s="292"/>
      <c r="E255" s="292"/>
      <c r="F255" s="292"/>
      <c r="G255" s="295" t="s">
        <v>767</v>
      </c>
      <c r="H255" s="296"/>
      <c r="I255" s="296"/>
      <c r="J255" s="296"/>
      <c r="K255" s="296"/>
      <c r="L255" s="115">
        <v>4892.37</v>
      </c>
      <c r="M255" s="115">
        <v>1090.78</v>
      </c>
      <c r="N255" s="115">
        <v>0</v>
      </c>
      <c r="O255" s="115">
        <v>5983.15</v>
      </c>
      <c r="P255" s="115">
        <f t="shared" si="3"/>
        <v>1090.78</v>
      </c>
    </row>
    <row r="256" spans="1:16" ht="9.9" customHeight="1" x14ac:dyDescent="0.3">
      <c r="A256" s="203" t="s">
        <v>768</v>
      </c>
      <c r="B256" s="291" t="s">
        <v>336</v>
      </c>
      <c r="C256" s="292"/>
      <c r="D256" s="292"/>
      <c r="E256" s="292"/>
      <c r="F256" s="292"/>
      <c r="G256" s="295" t="s">
        <v>769</v>
      </c>
      <c r="H256" s="296"/>
      <c r="I256" s="296"/>
      <c r="J256" s="296"/>
      <c r="K256" s="296"/>
      <c r="L256" s="115">
        <v>34759.589999999997</v>
      </c>
      <c r="M256" s="115">
        <v>7267.81</v>
      </c>
      <c r="N256" s="115">
        <v>0</v>
      </c>
      <c r="O256" s="115">
        <v>42027.4</v>
      </c>
      <c r="P256" s="115">
        <f t="shared" si="3"/>
        <v>7267.81</v>
      </c>
    </row>
    <row r="257" spans="1:16" ht="9.9" customHeight="1" x14ac:dyDescent="0.3">
      <c r="A257" s="116" t="s">
        <v>336</v>
      </c>
      <c r="B257" s="291" t="s">
        <v>336</v>
      </c>
      <c r="C257" s="292"/>
      <c r="D257" s="292"/>
      <c r="E257" s="292"/>
      <c r="F257" s="292"/>
      <c r="G257" s="117" t="s">
        <v>336</v>
      </c>
      <c r="H257" s="118"/>
      <c r="I257" s="118"/>
      <c r="J257" s="118"/>
      <c r="K257" s="118"/>
      <c r="L257" s="119"/>
      <c r="M257" s="119"/>
      <c r="N257" s="119"/>
      <c r="O257" s="119"/>
      <c r="P257" s="119"/>
    </row>
    <row r="258" spans="1:16" ht="9.9" customHeight="1" x14ac:dyDescent="0.3">
      <c r="A258" s="204" t="s">
        <v>770</v>
      </c>
      <c r="B258" s="202" t="s">
        <v>336</v>
      </c>
      <c r="C258" s="293" t="s">
        <v>771</v>
      </c>
      <c r="D258" s="294"/>
      <c r="E258" s="294"/>
      <c r="F258" s="294"/>
      <c r="G258" s="294"/>
      <c r="H258" s="294"/>
      <c r="I258" s="294"/>
      <c r="J258" s="294"/>
      <c r="K258" s="294"/>
      <c r="L258" s="114">
        <v>477369.09</v>
      </c>
      <c r="M258" s="114">
        <v>92961.11</v>
      </c>
      <c r="N258" s="114">
        <v>0.01</v>
      </c>
      <c r="O258" s="114">
        <v>570330.18999999994</v>
      </c>
      <c r="P258" s="114">
        <f>M258-N258</f>
        <v>92961.1</v>
      </c>
    </row>
    <row r="259" spans="1:16" ht="9.9" customHeight="1" x14ac:dyDescent="0.3">
      <c r="A259" s="204" t="s">
        <v>772</v>
      </c>
      <c r="B259" s="291" t="s">
        <v>336</v>
      </c>
      <c r="C259" s="292"/>
      <c r="D259" s="293" t="s">
        <v>771</v>
      </c>
      <c r="E259" s="294"/>
      <c r="F259" s="294"/>
      <c r="G259" s="294"/>
      <c r="H259" s="294"/>
      <c r="I259" s="294"/>
      <c r="J259" s="294"/>
      <c r="K259" s="294"/>
      <c r="L259" s="114">
        <v>477369.09</v>
      </c>
      <c r="M259" s="114">
        <v>92961.11</v>
      </c>
      <c r="N259" s="114">
        <v>0.01</v>
      </c>
      <c r="O259" s="114">
        <v>570330.18999999994</v>
      </c>
      <c r="P259" s="114">
        <f>M259-N259</f>
        <v>92961.1</v>
      </c>
    </row>
    <row r="260" spans="1:16" ht="9.9" customHeight="1" x14ac:dyDescent="0.3">
      <c r="A260" s="204" t="s">
        <v>773</v>
      </c>
      <c r="B260" s="291" t="s">
        <v>336</v>
      </c>
      <c r="C260" s="292"/>
      <c r="D260" s="292"/>
      <c r="E260" s="293" t="s">
        <v>771</v>
      </c>
      <c r="F260" s="294"/>
      <c r="G260" s="294"/>
      <c r="H260" s="294"/>
      <c r="I260" s="294"/>
      <c r="J260" s="294"/>
      <c r="K260" s="294"/>
      <c r="L260" s="114">
        <v>477369.09</v>
      </c>
      <c r="M260" s="114">
        <v>92961.11</v>
      </c>
      <c r="N260" s="114">
        <v>0.01</v>
      </c>
      <c r="O260" s="114">
        <v>570330.18999999994</v>
      </c>
      <c r="P260" s="114">
        <f>M260-N260</f>
        <v>92961.1</v>
      </c>
    </row>
    <row r="261" spans="1:16" ht="9.9" customHeight="1" x14ac:dyDescent="0.3">
      <c r="A261" s="204" t="s">
        <v>774</v>
      </c>
      <c r="B261" s="291" t="s">
        <v>336</v>
      </c>
      <c r="C261" s="292"/>
      <c r="D261" s="292"/>
      <c r="E261" s="292"/>
      <c r="F261" s="293" t="s">
        <v>775</v>
      </c>
      <c r="G261" s="294"/>
      <c r="H261" s="294"/>
      <c r="I261" s="294"/>
      <c r="J261" s="294"/>
      <c r="K261" s="294"/>
      <c r="L261" s="114">
        <v>9638.51</v>
      </c>
      <c r="M261" s="114">
        <v>0</v>
      </c>
      <c r="N261" s="114">
        <v>0</v>
      </c>
      <c r="O261" s="114">
        <v>9638.51</v>
      </c>
      <c r="P261" s="114">
        <f>M261-N261</f>
        <v>0</v>
      </c>
    </row>
    <row r="262" spans="1:16" ht="9.9" customHeight="1" x14ac:dyDescent="0.3">
      <c r="A262" s="203" t="s">
        <v>776</v>
      </c>
      <c r="B262" s="291" t="s">
        <v>336</v>
      </c>
      <c r="C262" s="292"/>
      <c r="D262" s="292"/>
      <c r="E262" s="292"/>
      <c r="F262" s="292"/>
      <c r="G262" s="295" t="s">
        <v>777</v>
      </c>
      <c r="H262" s="296"/>
      <c r="I262" s="296"/>
      <c r="J262" s="296"/>
      <c r="K262" s="296"/>
      <c r="L262" s="115">
        <v>9638.51</v>
      </c>
      <c r="M262" s="115">
        <v>0</v>
      </c>
      <c r="N262" s="115">
        <v>0</v>
      </c>
      <c r="O262" s="115">
        <v>9638.51</v>
      </c>
      <c r="P262" s="115">
        <f>M262-N262</f>
        <v>0</v>
      </c>
    </row>
    <row r="263" spans="1:16" ht="9.9" customHeight="1" x14ac:dyDescent="0.3">
      <c r="A263" s="116" t="s">
        <v>336</v>
      </c>
      <c r="B263" s="291" t="s">
        <v>336</v>
      </c>
      <c r="C263" s="292"/>
      <c r="D263" s="292"/>
      <c r="E263" s="292"/>
      <c r="F263" s="292"/>
      <c r="G263" s="117" t="s">
        <v>336</v>
      </c>
      <c r="H263" s="118"/>
      <c r="I263" s="118"/>
      <c r="J263" s="118"/>
      <c r="K263" s="118"/>
      <c r="L263" s="119"/>
      <c r="M263" s="119"/>
      <c r="N263" s="119"/>
      <c r="O263" s="119"/>
      <c r="P263" s="119"/>
    </row>
    <row r="264" spans="1:16" ht="9.9" customHeight="1" x14ac:dyDescent="0.3">
      <c r="A264" s="204" t="s">
        <v>778</v>
      </c>
      <c r="B264" s="291" t="s">
        <v>336</v>
      </c>
      <c r="C264" s="292"/>
      <c r="D264" s="292"/>
      <c r="E264" s="292"/>
      <c r="F264" s="293" t="s">
        <v>779</v>
      </c>
      <c r="G264" s="294"/>
      <c r="H264" s="294"/>
      <c r="I264" s="294"/>
      <c r="J264" s="294"/>
      <c r="K264" s="294"/>
      <c r="L264" s="114">
        <v>304286.46999999997</v>
      </c>
      <c r="M264" s="114">
        <v>55950.68</v>
      </c>
      <c r="N264" s="114">
        <v>0</v>
      </c>
      <c r="O264" s="114">
        <v>360237.15</v>
      </c>
      <c r="P264" s="114">
        <f>M264-N264</f>
        <v>55950.68</v>
      </c>
    </row>
    <row r="265" spans="1:16" ht="9.9" customHeight="1" x14ac:dyDescent="0.3">
      <c r="A265" s="203" t="s">
        <v>780</v>
      </c>
      <c r="B265" s="291" t="s">
        <v>336</v>
      </c>
      <c r="C265" s="292"/>
      <c r="D265" s="292"/>
      <c r="E265" s="292"/>
      <c r="F265" s="292"/>
      <c r="G265" s="295" t="s">
        <v>781</v>
      </c>
      <c r="H265" s="296"/>
      <c r="I265" s="296"/>
      <c r="J265" s="296"/>
      <c r="K265" s="296"/>
      <c r="L265" s="115">
        <v>135433.12</v>
      </c>
      <c r="M265" s="115">
        <v>15698.38</v>
      </c>
      <c r="N265" s="115">
        <v>0</v>
      </c>
      <c r="O265" s="115">
        <v>151131.5</v>
      </c>
      <c r="P265" s="115">
        <f>M265-N265</f>
        <v>15698.38</v>
      </c>
    </row>
    <row r="266" spans="1:16" ht="9.9" customHeight="1" x14ac:dyDescent="0.3">
      <c r="A266" s="203" t="s">
        <v>782</v>
      </c>
      <c r="B266" s="291" t="s">
        <v>336</v>
      </c>
      <c r="C266" s="292"/>
      <c r="D266" s="292"/>
      <c r="E266" s="292"/>
      <c r="F266" s="292"/>
      <c r="G266" s="295" t="s">
        <v>783</v>
      </c>
      <c r="H266" s="296"/>
      <c r="I266" s="296"/>
      <c r="J266" s="296"/>
      <c r="K266" s="296"/>
      <c r="L266" s="115">
        <v>24174.400000000001</v>
      </c>
      <c r="M266" s="115">
        <v>6043.6</v>
      </c>
      <c r="N266" s="115">
        <v>0</v>
      </c>
      <c r="O266" s="115">
        <v>30218</v>
      </c>
      <c r="P266" s="115">
        <f>M266-N266</f>
        <v>6043.6</v>
      </c>
    </row>
    <row r="267" spans="1:16" ht="9.9" customHeight="1" x14ac:dyDescent="0.3">
      <c r="A267" s="203" t="s">
        <v>784</v>
      </c>
      <c r="B267" s="291" t="s">
        <v>336</v>
      </c>
      <c r="C267" s="292"/>
      <c r="D267" s="292"/>
      <c r="E267" s="292"/>
      <c r="F267" s="292"/>
      <c r="G267" s="295" t="s">
        <v>785</v>
      </c>
      <c r="H267" s="296"/>
      <c r="I267" s="296"/>
      <c r="J267" s="296"/>
      <c r="K267" s="296"/>
      <c r="L267" s="115">
        <v>125422.61</v>
      </c>
      <c r="M267" s="115">
        <v>31455.439999999999</v>
      </c>
      <c r="N267" s="115">
        <v>0</v>
      </c>
      <c r="O267" s="115">
        <v>156878.04999999999</v>
      </c>
      <c r="P267" s="115">
        <f>M267-N267</f>
        <v>31455.439999999999</v>
      </c>
    </row>
    <row r="268" spans="1:16" ht="9.9" customHeight="1" x14ac:dyDescent="0.3">
      <c r="A268" s="203" t="s">
        <v>786</v>
      </c>
      <c r="B268" s="291" t="s">
        <v>336</v>
      </c>
      <c r="C268" s="292"/>
      <c r="D268" s="292"/>
      <c r="E268" s="292"/>
      <c r="F268" s="292"/>
      <c r="G268" s="295" t="s">
        <v>787</v>
      </c>
      <c r="H268" s="296"/>
      <c r="I268" s="296"/>
      <c r="J268" s="296"/>
      <c r="K268" s="296"/>
      <c r="L268" s="115">
        <v>19256.34</v>
      </c>
      <c r="M268" s="115">
        <v>2753.26</v>
      </c>
      <c r="N268" s="115">
        <v>0</v>
      </c>
      <c r="O268" s="115">
        <v>22009.599999999999</v>
      </c>
      <c r="P268" s="115">
        <f>M268-N268</f>
        <v>2753.26</v>
      </c>
    </row>
    <row r="269" spans="1:16" ht="9.9" customHeight="1" x14ac:dyDescent="0.3">
      <c r="A269" s="116" t="s">
        <v>336</v>
      </c>
      <c r="B269" s="291" t="s">
        <v>336</v>
      </c>
      <c r="C269" s="292"/>
      <c r="D269" s="292"/>
      <c r="E269" s="292"/>
      <c r="F269" s="292"/>
      <c r="G269" s="117" t="s">
        <v>336</v>
      </c>
      <c r="H269" s="118"/>
      <c r="I269" s="118"/>
      <c r="J269" s="118"/>
      <c r="K269" s="118"/>
      <c r="L269" s="119"/>
      <c r="M269" s="119"/>
      <c r="N269" s="119"/>
      <c r="O269" s="119"/>
      <c r="P269" s="119"/>
    </row>
    <row r="270" spans="1:16" ht="9.9" customHeight="1" x14ac:dyDescent="0.3">
      <c r="A270" s="204" t="s">
        <v>788</v>
      </c>
      <c r="B270" s="291" t="s">
        <v>336</v>
      </c>
      <c r="C270" s="292"/>
      <c r="D270" s="292"/>
      <c r="E270" s="292"/>
      <c r="F270" s="293" t="s">
        <v>789</v>
      </c>
      <c r="G270" s="294"/>
      <c r="H270" s="294"/>
      <c r="I270" s="294"/>
      <c r="J270" s="294"/>
      <c r="K270" s="294"/>
      <c r="L270" s="114">
        <v>11740.55</v>
      </c>
      <c r="M270" s="114">
        <v>0</v>
      </c>
      <c r="N270" s="114">
        <v>0</v>
      </c>
      <c r="O270" s="114">
        <v>11740.55</v>
      </c>
      <c r="P270" s="114">
        <f>M270-N270</f>
        <v>0</v>
      </c>
    </row>
    <row r="271" spans="1:16" ht="9.9" customHeight="1" x14ac:dyDescent="0.3">
      <c r="A271" s="203" t="s">
        <v>790</v>
      </c>
      <c r="B271" s="291" t="s">
        <v>336</v>
      </c>
      <c r="C271" s="292"/>
      <c r="D271" s="292"/>
      <c r="E271" s="292"/>
      <c r="F271" s="292"/>
      <c r="G271" s="295" t="s">
        <v>791</v>
      </c>
      <c r="H271" s="296"/>
      <c r="I271" s="296"/>
      <c r="J271" s="296"/>
      <c r="K271" s="296"/>
      <c r="L271" s="115">
        <v>1378.55</v>
      </c>
      <c r="M271" s="115">
        <v>0</v>
      </c>
      <c r="N271" s="115">
        <v>0</v>
      </c>
      <c r="O271" s="115">
        <v>1378.55</v>
      </c>
      <c r="P271" s="115">
        <f>M271-N271</f>
        <v>0</v>
      </c>
    </row>
    <row r="272" spans="1:16" ht="9.9" customHeight="1" x14ac:dyDescent="0.3">
      <c r="A272" s="203" t="s">
        <v>792</v>
      </c>
      <c r="B272" s="291" t="s">
        <v>336</v>
      </c>
      <c r="C272" s="292"/>
      <c r="D272" s="292"/>
      <c r="E272" s="292"/>
      <c r="F272" s="292"/>
      <c r="G272" s="295" t="s">
        <v>793</v>
      </c>
      <c r="H272" s="296"/>
      <c r="I272" s="296"/>
      <c r="J272" s="296"/>
      <c r="K272" s="296"/>
      <c r="L272" s="115">
        <v>10362</v>
      </c>
      <c r="M272" s="115">
        <v>0</v>
      </c>
      <c r="N272" s="115">
        <v>0</v>
      </c>
      <c r="O272" s="115">
        <v>10362</v>
      </c>
      <c r="P272" s="115">
        <f>M272-N272</f>
        <v>0</v>
      </c>
    </row>
    <row r="273" spans="1:16" ht="9.9" customHeight="1" x14ac:dyDescent="0.3">
      <c r="A273" s="116" t="s">
        <v>336</v>
      </c>
      <c r="B273" s="291" t="s">
        <v>336</v>
      </c>
      <c r="C273" s="292"/>
      <c r="D273" s="292"/>
      <c r="E273" s="292"/>
      <c r="F273" s="292"/>
      <c r="G273" s="117" t="s">
        <v>336</v>
      </c>
      <c r="H273" s="118"/>
      <c r="I273" s="118"/>
      <c r="J273" s="118"/>
      <c r="K273" s="118"/>
      <c r="L273" s="119"/>
      <c r="M273" s="119"/>
      <c r="N273" s="119"/>
      <c r="O273" s="119"/>
      <c r="P273" s="119"/>
    </row>
    <row r="274" spans="1:16" ht="9.9" customHeight="1" x14ac:dyDescent="0.3">
      <c r="A274" s="204" t="s">
        <v>794</v>
      </c>
      <c r="B274" s="291" t="s">
        <v>336</v>
      </c>
      <c r="C274" s="292"/>
      <c r="D274" s="292"/>
      <c r="E274" s="292"/>
      <c r="F274" s="293" t="s">
        <v>795</v>
      </c>
      <c r="G274" s="294"/>
      <c r="H274" s="294"/>
      <c r="I274" s="294"/>
      <c r="J274" s="294"/>
      <c r="K274" s="294"/>
      <c r="L274" s="114">
        <v>79449.16</v>
      </c>
      <c r="M274" s="114">
        <v>7547.9</v>
      </c>
      <c r="N274" s="114">
        <v>0</v>
      </c>
      <c r="O274" s="114">
        <v>86997.06</v>
      </c>
      <c r="P274" s="114">
        <f t="shared" ref="P274:P280" si="4">M274-N274</f>
        <v>7547.9</v>
      </c>
    </row>
    <row r="275" spans="1:16" ht="9.9" customHeight="1" x14ac:dyDescent="0.3">
      <c r="A275" s="203" t="s">
        <v>796</v>
      </c>
      <c r="B275" s="291" t="s">
        <v>336</v>
      </c>
      <c r="C275" s="292"/>
      <c r="D275" s="292"/>
      <c r="E275" s="292"/>
      <c r="F275" s="292"/>
      <c r="G275" s="295" t="s">
        <v>797</v>
      </c>
      <c r="H275" s="296"/>
      <c r="I275" s="296"/>
      <c r="J275" s="296"/>
      <c r="K275" s="296"/>
      <c r="L275" s="115">
        <v>33589.300000000003</v>
      </c>
      <c r="M275" s="115">
        <v>6627.9</v>
      </c>
      <c r="N275" s="115">
        <v>0</v>
      </c>
      <c r="O275" s="115">
        <v>40217.199999999997</v>
      </c>
      <c r="P275" s="115">
        <f t="shared" si="4"/>
        <v>6627.9</v>
      </c>
    </row>
    <row r="276" spans="1:16" ht="9.9" customHeight="1" x14ac:dyDescent="0.3">
      <c r="A276" s="203" t="s">
        <v>798</v>
      </c>
      <c r="B276" s="291" t="s">
        <v>336</v>
      </c>
      <c r="C276" s="292"/>
      <c r="D276" s="292"/>
      <c r="E276" s="292"/>
      <c r="F276" s="292"/>
      <c r="G276" s="295" t="s">
        <v>799</v>
      </c>
      <c r="H276" s="296"/>
      <c r="I276" s="296"/>
      <c r="J276" s="296"/>
      <c r="K276" s="296"/>
      <c r="L276" s="115">
        <v>10047.06</v>
      </c>
      <c r="M276" s="115">
        <v>0</v>
      </c>
      <c r="N276" s="115">
        <v>0</v>
      </c>
      <c r="O276" s="115">
        <v>10047.06</v>
      </c>
      <c r="P276" s="115">
        <f t="shared" si="4"/>
        <v>0</v>
      </c>
    </row>
    <row r="277" spans="1:16" ht="9.9" customHeight="1" x14ac:dyDescent="0.3">
      <c r="A277" s="203" t="s">
        <v>800</v>
      </c>
      <c r="B277" s="291" t="s">
        <v>336</v>
      </c>
      <c r="C277" s="292"/>
      <c r="D277" s="292"/>
      <c r="E277" s="292"/>
      <c r="F277" s="292"/>
      <c r="G277" s="295" t="s">
        <v>801</v>
      </c>
      <c r="H277" s="296"/>
      <c r="I277" s="296"/>
      <c r="J277" s="296"/>
      <c r="K277" s="296"/>
      <c r="L277" s="115">
        <v>31289.35</v>
      </c>
      <c r="M277" s="115">
        <v>0</v>
      </c>
      <c r="N277" s="115">
        <v>0</v>
      </c>
      <c r="O277" s="115">
        <v>31289.35</v>
      </c>
      <c r="P277" s="115">
        <f t="shared" si="4"/>
        <v>0</v>
      </c>
    </row>
    <row r="278" spans="1:16" ht="9.9" customHeight="1" x14ac:dyDescent="0.3">
      <c r="A278" s="203" t="s">
        <v>802</v>
      </c>
      <c r="B278" s="291" t="s">
        <v>336</v>
      </c>
      <c r="C278" s="292"/>
      <c r="D278" s="292"/>
      <c r="E278" s="292"/>
      <c r="F278" s="292"/>
      <c r="G278" s="295" t="s">
        <v>803</v>
      </c>
      <c r="H278" s="296"/>
      <c r="I278" s="296"/>
      <c r="J278" s="296"/>
      <c r="K278" s="296"/>
      <c r="L278" s="115">
        <v>597.6</v>
      </c>
      <c r="M278" s="115">
        <v>0</v>
      </c>
      <c r="N278" s="115">
        <v>0</v>
      </c>
      <c r="O278" s="115">
        <v>597.6</v>
      </c>
      <c r="P278" s="115">
        <f t="shared" si="4"/>
        <v>0</v>
      </c>
    </row>
    <row r="279" spans="1:16" ht="9.9" customHeight="1" x14ac:dyDescent="0.3">
      <c r="A279" s="203" t="s">
        <v>804</v>
      </c>
      <c r="B279" s="291" t="s">
        <v>336</v>
      </c>
      <c r="C279" s="292"/>
      <c r="D279" s="292"/>
      <c r="E279" s="292"/>
      <c r="F279" s="292"/>
      <c r="G279" s="295" t="s">
        <v>805</v>
      </c>
      <c r="H279" s="296"/>
      <c r="I279" s="296"/>
      <c r="J279" s="296"/>
      <c r="K279" s="296"/>
      <c r="L279" s="115">
        <v>3925.85</v>
      </c>
      <c r="M279" s="115">
        <v>0</v>
      </c>
      <c r="N279" s="115">
        <v>0</v>
      </c>
      <c r="O279" s="115">
        <v>3925.85</v>
      </c>
      <c r="P279" s="115">
        <f t="shared" si="4"/>
        <v>0</v>
      </c>
    </row>
    <row r="280" spans="1:16" ht="9.9" customHeight="1" x14ac:dyDescent="0.3">
      <c r="A280" s="203" t="s">
        <v>806</v>
      </c>
      <c r="B280" s="291" t="s">
        <v>336</v>
      </c>
      <c r="C280" s="292"/>
      <c r="D280" s="292"/>
      <c r="E280" s="292"/>
      <c r="F280" s="292"/>
      <c r="G280" s="295" t="s">
        <v>767</v>
      </c>
      <c r="H280" s="296"/>
      <c r="I280" s="296"/>
      <c r="J280" s="296"/>
      <c r="K280" s="296"/>
      <c r="L280" s="115">
        <v>0</v>
      </c>
      <c r="M280" s="115">
        <v>920</v>
      </c>
      <c r="N280" s="115">
        <v>0</v>
      </c>
      <c r="O280" s="115">
        <v>920</v>
      </c>
      <c r="P280" s="115">
        <f t="shared" si="4"/>
        <v>920</v>
      </c>
    </row>
    <row r="281" spans="1:16" ht="9.9" customHeight="1" x14ac:dyDescent="0.3">
      <c r="A281" s="116" t="s">
        <v>336</v>
      </c>
      <c r="B281" s="291" t="s">
        <v>336</v>
      </c>
      <c r="C281" s="292"/>
      <c r="D281" s="292"/>
      <c r="E281" s="292"/>
      <c r="F281" s="292"/>
      <c r="G281" s="117" t="s">
        <v>336</v>
      </c>
      <c r="H281" s="118"/>
      <c r="I281" s="118"/>
      <c r="J281" s="118"/>
      <c r="K281" s="118"/>
      <c r="L281" s="119"/>
      <c r="M281" s="119"/>
      <c r="N281" s="119"/>
      <c r="O281" s="119"/>
      <c r="P281" s="119"/>
    </row>
    <row r="282" spans="1:16" ht="9.9" customHeight="1" x14ac:dyDescent="0.3">
      <c r="A282" s="204" t="s">
        <v>807</v>
      </c>
      <c r="B282" s="291" t="s">
        <v>336</v>
      </c>
      <c r="C282" s="292"/>
      <c r="D282" s="292"/>
      <c r="E282" s="292"/>
      <c r="F282" s="293" t="s">
        <v>808</v>
      </c>
      <c r="G282" s="294"/>
      <c r="H282" s="294"/>
      <c r="I282" s="294"/>
      <c r="J282" s="294"/>
      <c r="K282" s="294"/>
      <c r="L282" s="114">
        <v>24688.51</v>
      </c>
      <c r="M282" s="114">
        <v>19293.349999999999</v>
      </c>
      <c r="N282" s="114">
        <v>0.01</v>
      </c>
      <c r="O282" s="114">
        <v>43981.85</v>
      </c>
      <c r="P282" s="114">
        <f t="shared" ref="P282:P287" si="5">M282-N282</f>
        <v>19293.34</v>
      </c>
    </row>
    <row r="283" spans="1:16" ht="9.9" customHeight="1" x14ac:dyDescent="0.3">
      <c r="A283" s="203" t="s">
        <v>809</v>
      </c>
      <c r="B283" s="291" t="s">
        <v>336</v>
      </c>
      <c r="C283" s="292"/>
      <c r="D283" s="292"/>
      <c r="E283" s="292"/>
      <c r="F283" s="292"/>
      <c r="G283" s="295" t="s">
        <v>608</v>
      </c>
      <c r="H283" s="296"/>
      <c r="I283" s="296"/>
      <c r="J283" s="296"/>
      <c r="K283" s="296"/>
      <c r="L283" s="115">
        <v>3346.15</v>
      </c>
      <c r="M283" s="115">
        <v>1010.7</v>
      </c>
      <c r="N283" s="115">
        <v>0</v>
      </c>
      <c r="O283" s="115">
        <v>4356.8500000000004</v>
      </c>
      <c r="P283" s="115">
        <f t="shared" si="5"/>
        <v>1010.7</v>
      </c>
    </row>
    <row r="284" spans="1:16" ht="9.9" customHeight="1" x14ac:dyDescent="0.3">
      <c r="A284" s="203" t="s">
        <v>812</v>
      </c>
      <c r="B284" s="291" t="s">
        <v>336</v>
      </c>
      <c r="C284" s="292"/>
      <c r="D284" s="292"/>
      <c r="E284" s="292"/>
      <c r="F284" s="292"/>
      <c r="G284" s="295" t="s">
        <v>813</v>
      </c>
      <c r="H284" s="296"/>
      <c r="I284" s="296"/>
      <c r="J284" s="296"/>
      <c r="K284" s="296"/>
      <c r="L284" s="115">
        <v>8629.14</v>
      </c>
      <c r="M284" s="115">
        <v>320.86</v>
      </c>
      <c r="N284" s="115">
        <v>0.01</v>
      </c>
      <c r="O284" s="115">
        <v>8949.99</v>
      </c>
      <c r="P284" s="115">
        <f t="shared" si="5"/>
        <v>320.85000000000002</v>
      </c>
    </row>
    <row r="285" spans="1:16" ht="9.9" customHeight="1" x14ac:dyDescent="0.3">
      <c r="A285" s="203" t="s">
        <v>814</v>
      </c>
      <c r="B285" s="291" t="s">
        <v>336</v>
      </c>
      <c r="C285" s="292"/>
      <c r="D285" s="292"/>
      <c r="E285" s="292"/>
      <c r="F285" s="292"/>
      <c r="G285" s="295" t="s">
        <v>815</v>
      </c>
      <c r="H285" s="296"/>
      <c r="I285" s="296"/>
      <c r="J285" s="296"/>
      <c r="K285" s="296"/>
      <c r="L285" s="115">
        <v>6888.6</v>
      </c>
      <c r="M285" s="115">
        <v>17947.96</v>
      </c>
      <c r="N285" s="115">
        <v>0</v>
      </c>
      <c r="O285" s="115">
        <v>24836.560000000001</v>
      </c>
      <c r="P285" s="115">
        <f t="shared" si="5"/>
        <v>17947.96</v>
      </c>
    </row>
    <row r="286" spans="1:16" ht="9.9" customHeight="1" x14ac:dyDescent="0.3">
      <c r="A286" s="203" t="s">
        <v>816</v>
      </c>
      <c r="B286" s="291" t="s">
        <v>336</v>
      </c>
      <c r="C286" s="292"/>
      <c r="D286" s="292"/>
      <c r="E286" s="292"/>
      <c r="F286" s="292"/>
      <c r="G286" s="295" t="s">
        <v>817</v>
      </c>
      <c r="H286" s="296"/>
      <c r="I286" s="296"/>
      <c r="J286" s="296"/>
      <c r="K286" s="296"/>
      <c r="L286" s="115">
        <v>5783.13</v>
      </c>
      <c r="M286" s="115">
        <v>0</v>
      </c>
      <c r="N286" s="115">
        <v>0</v>
      </c>
      <c r="O286" s="115">
        <v>5783.13</v>
      </c>
      <c r="P286" s="115">
        <f t="shared" si="5"/>
        <v>0</v>
      </c>
    </row>
    <row r="287" spans="1:16" ht="9.9" customHeight="1" x14ac:dyDescent="0.3">
      <c r="A287" s="203" t="s">
        <v>818</v>
      </c>
      <c r="B287" s="291" t="s">
        <v>336</v>
      </c>
      <c r="C287" s="292"/>
      <c r="D287" s="292"/>
      <c r="E287" s="292"/>
      <c r="F287" s="292"/>
      <c r="G287" s="295" t="s">
        <v>819</v>
      </c>
      <c r="H287" s="296"/>
      <c r="I287" s="296"/>
      <c r="J287" s="296"/>
      <c r="K287" s="296"/>
      <c r="L287" s="115">
        <v>41.49</v>
      </c>
      <c r="M287" s="115">
        <v>13.83</v>
      </c>
      <c r="N287" s="115">
        <v>0</v>
      </c>
      <c r="O287" s="115">
        <v>55.32</v>
      </c>
      <c r="P287" s="115">
        <f t="shared" si="5"/>
        <v>13.83</v>
      </c>
    </row>
    <row r="288" spans="1:16" ht="9.9" customHeight="1" x14ac:dyDescent="0.3">
      <c r="A288" s="116" t="s">
        <v>336</v>
      </c>
      <c r="B288" s="291" t="s">
        <v>336</v>
      </c>
      <c r="C288" s="292"/>
      <c r="D288" s="292"/>
      <c r="E288" s="292"/>
      <c r="F288" s="292"/>
      <c r="G288" s="117" t="s">
        <v>336</v>
      </c>
      <c r="H288" s="118"/>
      <c r="I288" s="118"/>
      <c r="J288" s="118"/>
      <c r="K288" s="118"/>
      <c r="L288" s="119"/>
      <c r="M288" s="119"/>
      <c r="N288" s="119"/>
      <c r="O288" s="119"/>
      <c r="P288" s="119"/>
    </row>
    <row r="289" spans="1:16" ht="9.9" customHeight="1" x14ac:dyDescent="0.3">
      <c r="A289" s="204" t="s">
        <v>820</v>
      </c>
      <c r="B289" s="291" t="s">
        <v>336</v>
      </c>
      <c r="C289" s="292"/>
      <c r="D289" s="292"/>
      <c r="E289" s="292"/>
      <c r="F289" s="293" t="s">
        <v>821</v>
      </c>
      <c r="G289" s="294"/>
      <c r="H289" s="294"/>
      <c r="I289" s="294"/>
      <c r="J289" s="294"/>
      <c r="K289" s="294"/>
      <c r="L289" s="114">
        <v>45675.01</v>
      </c>
      <c r="M289" s="114">
        <v>10169.18</v>
      </c>
      <c r="N289" s="114">
        <v>0</v>
      </c>
      <c r="O289" s="114">
        <v>55844.19</v>
      </c>
      <c r="P289" s="114">
        <f t="shared" ref="P289:P306" si="6">M289-N289</f>
        <v>10169.18</v>
      </c>
    </row>
    <row r="290" spans="1:16" ht="9.9" customHeight="1" x14ac:dyDescent="0.3">
      <c r="A290" s="203" t="s">
        <v>822</v>
      </c>
      <c r="B290" s="291" t="s">
        <v>336</v>
      </c>
      <c r="C290" s="292"/>
      <c r="D290" s="292"/>
      <c r="E290" s="292"/>
      <c r="F290" s="292"/>
      <c r="G290" s="295" t="s">
        <v>823</v>
      </c>
      <c r="H290" s="296"/>
      <c r="I290" s="296"/>
      <c r="J290" s="296"/>
      <c r="K290" s="296"/>
      <c r="L290" s="115">
        <v>1015</v>
      </c>
      <c r="M290" s="115">
        <v>0</v>
      </c>
      <c r="N290" s="115">
        <v>0</v>
      </c>
      <c r="O290" s="115">
        <v>1015</v>
      </c>
      <c r="P290" s="115">
        <f t="shared" si="6"/>
        <v>0</v>
      </c>
    </row>
    <row r="291" spans="1:16" ht="9.9" customHeight="1" x14ac:dyDescent="0.3">
      <c r="A291" s="203" t="s">
        <v>824</v>
      </c>
      <c r="B291" s="291" t="s">
        <v>336</v>
      </c>
      <c r="C291" s="292"/>
      <c r="D291" s="292"/>
      <c r="E291" s="292"/>
      <c r="F291" s="292"/>
      <c r="G291" s="295" t="s">
        <v>825</v>
      </c>
      <c r="H291" s="296"/>
      <c r="I291" s="296"/>
      <c r="J291" s="296"/>
      <c r="K291" s="296"/>
      <c r="L291" s="115">
        <v>707.27</v>
      </c>
      <c r="M291" s="115">
        <v>0</v>
      </c>
      <c r="N291" s="115">
        <v>0</v>
      </c>
      <c r="O291" s="115">
        <v>707.27</v>
      </c>
      <c r="P291" s="115">
        <f t="shared" si="6"/>
        <v>0</v>
      </c>
    </row>
    <row r="292" spans="1:16" ht="9.9" customHeight="1" x14ac:dyDescent="0.3">
      <c r="A292" s="203" t="s">
        <v>826</v>
      </c>
      <c r="B292" s="291" t="s">
        <v>336</v>
      </c>
      <c r="C292" s="292"/>
      <c r="D292" s="292"/>
      <c r="E292" s="292"/>
      <c r="F292" s="292"/>
      <c r="G292" s="295" t="s">
        <v>827</v>
      </c>
      <c r="H292" s="296"/>
      <c r="I292" s="296"/>
      <c r="J292" s="296"/>
      <c r="K292" s="296"/>
      <c r="L292" s="115">
        <v>2818.36</v>
      </c>
      <c r="M292" s="115">
        <v>1039.02</v>
      </c>
      <c r="N292" s="115">
        <v>0</v>
      </c>
      <c r="O292" s="115">
        <v>3857.38</v>
      </c>
      <c r="P292" s="115">
        <f t="shared" si="6"/>
        <v>1039.02</v>
      </c>
    </row>
    <row r="293" spans="1:16" ht="9.9" customHeight="1" x14ac:dyDescent="0.3">
      <c r="A293" s="203" t="s">
        <v>828</v>
      </c>
      <c r="B293" s="291" t="s">
        <v>336</v>
      </c>
      <c r="C293" s="292"/>
      <c r="D293" s="292"/>
      <c r="E293" s="292"/>
      <c r="F293" s="292"/>
      <c r="G293" s="295" t="s">
        <v>829</v>
      </c>
      <c r="H293" s="296"/>
      <c r="I293" s="296"/>
      <c r="J293" s="296"/>
      <c r="K293" s="296"/>
      <c r="L293" s="115">
        <v>2016.65</v>
      </c>
      <c r="M293" s="115">
        <v>0</v>
      </c>
      <c r="N293" s="115">
        <v>0</v>
      </c>
      <c r="O293" s="115">
        <v>2016.65</v>
      </c>
      <c r="P293" s="115">
        <f t="shared" si="6"/>
        <v>0</v>
      </c>
    </row>
    <row r="294" spans="1:16" ht="9.9" customHeight="1" x14ac:dyDescent="0.3">
      <c r="A294" s="203" t="s">
        <v>830</v>
      </c>
      <c r="B294" s="291" t="s">
        <v>336</v>
      </c>
      <c r="C294" s="292"/>
      <c r="D294" s="292"/>
      <c r="E294" s="292"/>
      <c r="F294" s="292"/>
      <c r="G294" s="295" t="s">
        <v>831</v>
      </c>
      <c r="H294" s="296"/>
      <c r="I294" s="296"/>
      <c r="J294" s="296"/>
      <c r="K294" s="296"/>
      <c r="L294" s="115">
        <v>70</v>
      </c>
      <c r="M294" s="115">
        <v>0</v>
      </c>
      <c r="N294" s="115">
        <v>0</v>
      </c>
      <c r="O294" s="115">
        <v>70</v>
      </c>
      <c r="P294" s="115">
        <f t="shared" si="6"/>
        <v>0</v>
      </c>
    </row>
    <row r="295" spans="1:16" ht="9.9" customHeight="1" x14ac:dyDescent="0.3">
      <c r="A295" s="203" t="s">
        <v>834</v>
      </c>
      <c r="B295" s="291" t="s">
        <v>336</v>
      </c>
      <c r="C295" s="292"/>
      <c r="D295" s="292"/>
      <c r="E295" s="292"/>
      <c r="F295" s="292"/>
      <c r="G295" s="295" t="s">
        <v>835</v>
      </c>
      <c r="H295" s="296"/>
      <c r="I295" s="296"/>
      <c r="J295" s="296"/>
      <c r="K295" s="296"/>
      <c r="L295" s="115">
        <v>390</v>
      </c>
      <c r="M295" s="115">
        <v>0</v>
      </c>
      <c r="N295" s="115">
        <v>0</v>
      </c>
      <c r="O295" s="115">
        <v>390</v>
      </c>
      <c r="P295" s="115">
        <f t="shared" si="6"/>
        <v>0</v>
      </c>
    </row>
    <row r="296" spans="1:16" ht="9.9" customHeight="1" x14ac:dyDescent="0.3">
      <c r="A296" s="203" t="s">
        <v>836</v>
      </c>
      <c r="B296" s="291" t="s">
        <v>336</v>
      </c>
      <c r="C296" s="292"/>
      <c r="D296" s="292"/>
      <c r="E296" s="292"/>
      <c r="F296" s="292"/>
      <c r="G296" s="295" t="s">
        <v>837</v>
      </c>
      <c r="H296" s="296"/>
      <c r="I296" s="296"/>
      <c r="J296" s="296"/>
      <c r="K296" s="296"/>
      <c r="L296" s="115">
        <v>29.4</v>
      </c>
      <c r="M296" s="115">
        <v>0</v>
      </c>
      <c r="N296" s="115">
        <v>0</v>
      </c>
      <c r="O296" s="115">
        <v>29.4</v>
      </c>
      <c r="P296" s="115">
        <f t="shared" si="6"/>
        <v>0</v>
      </c>
    </row>
    <row r="297" spans="1:16" ht="9.9" customHeight="1" x14ac:dyDescent="0.3">
      <c r="A297" s="203" t="s">
        <v>838</v>
      </c>
      <c r="B297" s="291" t="s">
        <v>336</v>
      </c>
      <c r="C297" s="292"/>
      <c r="D297" s="292"/>
      <c r="E297" s="292"/>
      <c r="F297" s="292"/>
      <c r="G297" s="295" t="s">
        <v>839</v>
      </c>
      <c r="H297" s="296"/>
      <c r="I297" s="296"/>
      <c r="J297" s="296"/>
      <c r="K297" s="296"/>
      <c r="L297" s="115">
        <v>12640</v>
      </c>
      <c r="M297" s="115">
        <v>3160</v>
      </c>
      <c r="N297" s="115">
        <v>0</v>
      </c>
      <c r="O297" s="115">
        <v>15800</v>
      </c>
      <c r="P297" s="115">
        <f t="shared" si="6"/>
        <v>3160</v>
      </c>
    </row>
    <row r="298" spans="1:16" ht="9.9" customHeight="1" x14ac:dyDescent="0.3">
      <c r="A298" s="203" t="s">
        <v>840</v>
      </c>
      <c r="B298" s="291" t="s">
        <v>336</v>
      </c>
      <c r="C298" s="292"/>
      <c r="D298" s="292"/>
      <c r="E298" s="292"/>
      <c r="F298" s="292"/>
      <c r="G298" s="295" t="s">
        <v>841</v>
      </c>
      <c r="H298" s="296"/>
      <c r="I298" s="296"/>
      <c r="J298" s="296"/>
      <c r="K298" s="296"/>
      <c r="L298" s="115">
        <v>244.74</v>
      </c>
      <c r="M298" s="115">
        <v>0</v>
      </c>
      <c r="N298" s="115">
        <v>0</v>
      </c>
      <c r="O298" s="115">
        <v>244.74</v>
      </c>
      <c r="P298" s="115">
        <f t="shared" si="6"/>
        <v>0</v>
      </c>
    </row>
    <row r="299" spans="1:16" ht="9.9" customHeight="1" x14ac:dyDescent="0.3">
      <c r="A299" s="203" t="s">
        <v>842</v>
      </c>
      <c r="B299" s="291" t="s">
        <v>336</v>
      </c>
      <c r="C299" s="292"/>
      <c r="D299" s="292"/>
      <c r="E299" s="292"/>
      <c r="F299" s="292"/>
      <c r="G299" s="295" t="s">
        <v>843</v>
      </c>
      <c r="H299" s="296"/>
      <c r="I299" s="296"/>
      <c r="J299" s="296"/>
      <c r="K299" s="296"/>
      <c r="L299" s="115">
        <v>650.72</v>
      </c>
      <c r="M299" s="115">
        <v>65</v>
      </c>
      <c r="N299" s="115">
        <v>0</v>
      </c>
      <c r="O299" s="115">
        <v>715.72</v>
      </c>
      <c r="P299" s="115">
        <f t="shared" si="6"/>
        <v>65</v>
      </c>
    </row>
    <row r="300" spans="1:16" ht="9.9" customHeight="1" x14ac:dyDescent="0.3">
      <c r="A300" s="203" t="s">
        <v>844</v>
      </c>
      <c r="B300" s="291" t="s">
        <v>336</v>
      </c>
      <c r="C300" s="292"/>
      <c r="D300" s="292"/>
      <c r="E300" s="292"/>
      <c r="F300" s="292"/>
      <c r="G300" s="295" t="s">
        <v>845</v>
      </c>
      <c r="H300" s="296"/>
      <c r="I300" s="296"/>
      <c r="J300" s="296"/>
      <c r="K300" s="296"/>
      <c r="L300" s="115">
        <v>3675</v>
      </c>
      <c r="M300" s="115">
        <v>525</v>
      </c>
      <c r="N300" s="115">
        <v>0</v>
      </c>
      <c r="O300" s="115">
        <v>4200</v>
      </c>
      <c r="P300" s="115">
        <f t="shared" si="6"/>
        <v>525</v>
      </c>
    </row>
    <row r="301" spans="1:16" ht="9.9" customHeight="1" x14ac:dyDescent="0.3">
      <c r="A301" s="203" t="s">
        <v>846</v>
      </c>
      <c r="B301" s="291" t="s">
        <v>336</v>
      </c>
      <c r="C301" s="292"/>
      <c r="D301" s="292"/>
      <c r="E301" s="292"/>
      <c r="F301" s="292"/>
      <c r="G301" s="295" t="s">
        <v>847</v>
      </c>
      <c r="H301" s="296"/>
      <c r="I301" s="296"/>
      <c r="J301" s="296"/>
      <c r="K301" s="296"/>
      <c r="L301" s="115">
        <v>10701.4</v>
      </c>
      <c r="M301" s="115">
        <v>0</v>
      </c>
      <c r="N301" s="115">
        <v>0</v>
      </c>
      <c r="O301" s="115">
        <v>10701.4</v>
      </c>
      <c r="P301" s="115">
        <f t="shared" si="6"/>
        <v>0</v>
      </c>
    </row>
    <row r="302" spans="1:16" ht="9.9" customHeight="1" x14ac:dyDescent="0.3">
      <c r="A302" s="203" t="s">
        <v>848</v>
      </c>
      <c r="B302" s="291" t="s">
        <v>336</v>
      </c>
      <c r="C302" s="292"/>
      <c r="D302" s="292"/>
      <c r="E302" s="292"/>
      <c r="F302" s="292"/>
      <c r="G302" s="295" t="s">
        <v>849</v>
      </c>
      <c r="H302" s="296"/>
      <c r="I302" s="296"/>
      <c r="J302" s="296"/>
      <c r="K302" s="296"/>
      <c r="L302" s="115">
        <v>2150.5</v>
      </c>
      <c r="M302" s="115">
        <v>0</v>
      </c>
      <c r="N302" s="115">
        <v>0</v>
      </c>
      <c r="O302" s="115">
        <v>2150.5</v>
      </c>
      <c r="P302" s="115">
        <f t="shared" si="6"/>
        <v>0</v>
      </c>
    </row>
    <row r="303" spans="1:16" ht="9.9" customHeight="1" x14ac:dyDescent="0.3">
      <c r="A303" s="203" t="s">
        <v>850</v>
      </c>
      <c r="B303" s="291" t="s">
        <v>336</v>
      </c>
      <c r="C303" s="292"/>
      <c r="D303" s="292"/>
      <c r="E303" s="292"/>
      <c r="F303" s="292"/>
      <c r="G303" s="295" t="s">
        <v>851</v>
      </c>
      <c r="H303" s="296"/>
      <c r="I303" s="296"/>
      <c r="J303" s="296"/>
      <c r="K303" s="296"/>
      <c r="L303" s="115">
        <v>2180</v>
      </c>
      <c r="M303" s="115">
        <v>545</v>
      </c>
      <c r="N303" s="115">
        <v>0</v>
      </c>
      <c r="O303" s="115">
        <v>2725</v>
      </c>
      <c r="P303" s="115">
        <f t="shared" si="6"/>
        <v>545</v>
      </c>
    </row>
    <row r="304" spans="1:16" ht="9.9" customHeight="1" x14ac:dyDescent="0.3">
      <c r="A304" s="203" t="s">
        <v>852</v>
      </c>
      <c r="B304" s="291" t="s">
        <v>336</v>
      </c>
      <c r="C304" s="292"/>
      <c r="D304" s="292"/>
      <c r="E304" s="292"/>
      <c r="F304" s="292"/>
      <c r="G304" s="295" t="s">
        <v>853</v>
      </c>
      <c r="H304" s="296"/>
      <c r="I304" s="296"/>
      <c r="J304" s="296"/>
      <c r="K304" s="296"/>
      <c r="L304" s="115">
        <v>3264.75</v>
      </c>
      <c r="M304" s="115">
        <v>4835.16</v>
      </c>
      <c r="N304" s="115">
        <v>0</v>
      </c>
      <c r="O304" s="115">
        <v>8099.91</v>
      </c>
      <c r="P304" s="115">
        <f t="shared" si="6"/>
        <v>4835.16</v>
      </c>
    </row>
    <row r="305" spans="1:16" ht="9.9" customHeight="1" x14ac:dyDescent="0.3">
      <c r="A305" s="203" t="s">
        <v>854</v>
      </c>
      <c r="B305" s="291" t="s">
        <v>336</v>
      </c>
      <c r="C305" s="292"/>
      <c r="D305" s="292"/>
      <c r="E305" s="292"/>
      <c r="F305" s="292"/>
      <c r="G305" s="295" t="s">
        <v>855</v>
      </c>
      <c r="H305" s="296"/>
      <c r="I305" s="296"/>
      <c r="J305" s="296"/>
      <c r="K305" s="296"/>
      <c r="L305" s="115">
        <v>90</v>
      </c>
      <c r="M305" s="115">
        <v>0</v>
      </c>
      <c r="N305" s="115">
        <v>0</v>
      </c>
      <c r="O305" s="115">
        <v>90</v>
      </c>
      <c r="P305" s="115">
        <f t="shared" si="6"/>
        <v>0</v>
      </c>
    </row>
    <row r="306" spans="1:16" ht="9.9" customHeight="1" x14ac:dyDescent="0.3">
      <c r="A306" s="203" t="s">
        <v>856</v>
      </c>
      <c r="B306" s="291" t="s">
        <v>336</v>
      </c>
      <c r="C306" s="292"/>
      <c r="D306" s="292"/>
      <c r="E306" s="292"/>
      <c r="F306" s="292"/>
      <c r="G306" s="295" t="s">
        <v>857</v>
      </c>
      <c r="H306" s="296"/>
      <c r="I306" s="296"/>
      <c r="J306" s="296"/>
      <c r="K306" s="296"/>
      <c r="L306" s="115">
        <v>3031.22</v>
      </c>
      <c r="M306" s="115">
        <v>0</v>
      </c>
      <c r="N306" s="115">
        <v>0</v>
      </c>
      <c r="O306" s="115">
        <v>3031.22</v>
      </c>
      <c r="P306" s="115">
        <f t="shared" si="6"/>
        <v>0</v>
      </c>
    </row>
    <row r="307" spans="1:16" ht="9.9" customHeight="1" x14ac:dyDescent="0.3">
      <c r="A307" s="116" t="s">
        <v>336</v>
      </c>
      <c r="B307" s="291" t="s">
        <v>336</v>
      </c>
      <c r="C307" s="292"/>
      <c r="D307" s="292"/>
      <c r="E307" s="292"/>
      <c r="F307" s="292"/>
      <c r="G307" s="117" t="s">
        <v>336</v>
      </c>
      <c r="H307" s="118"/>
      <c r="I307" s="118"/>
      <c r="J307" s="118"/>
      <c r="K307" s="118"/>
      <c r="L307" s="119"/>
      <c r="M307" s="119"/>
      <c r="N307" s="119"/>
      <c r="O307" s="119"/>
      <c r="P307" s="119"/>
    </row>
    <row r="308" spans="1:16" ht="9.9" customHeight="1" x14ac:dyDescent="0.3">
      <c r="A308" s="204" t="s">
        <v>858</v>
      </c>
      <c r="B308" s="291" t="s">
        <v>336</v>
      </c>
      <c r="C308" s="292"/>
      <c r="D308" s="292"/>
      <c r="E308" s="292"/>
      <c r="F308" s="293" t="s">
        <v>859</v>
      </c>
      <c r="G308" s="294"/>
      <c r="H308" s="294"/>
      <c r="I308" s="294"/>
      <c r="J308" s="294"/>
      <c r="K308" s="294"/>
      <c r="L308" s="114">
        <v>1890.88</v>
      </c>
      <c r="M308" s="114">
        <v>0</v>
      </c>
      <c r="N308" s="114">
        <v>0</v>
      </c>
      <c r="O308" s="114">
        <v>1890.88</v>
      </c>
      <c r="P308" s="114">
        <f>M308-N308</f>
        <v>0</v>
      </c>
    </row>
    <row r="309" spans="1:16" ht="9.9" customHeight="1" x14ac:dyDescent="0.3">
      <c r="A309" s="203" t="s">
        <v>860</v>
      </c>
      <c r="B309" s="291" t="s">
        <v>336</v>
      </c>
      <c r="C309" s="292"/>
      <c r="D309" s="292"/>
      <c r="E309" s="292"/>
      <c r="F309" s="292"/>
      <c r="G309" s="295" t="s">
        <v>861</v>
      </c>
      <c r="H309" s="296"/>
      <c r="I309" s="296"/>
      <c r="J309" s="296"/>
      <c r="K309" s="296"/>
      <c r="L309" s="115">
        <v>1890.88</v>
      </c>
      <c r="M309" s="115">
        <v>0</v>
      </c>
      <c r="N309" s="115">
        <v>0</v>
      </c>
      <c r="O309" s="115">
        <v>1890.88</v>
      </c>
      <c r="P309" s="115">
        <f>M309-N309</f>
        <v>0</v>
      </c>
    </row>
    <row r="310" spans="1:16" ht="9.9" customHeight="1" x14ac:dyDescent="0.3">
      <c r="A310" s="116" t="s">
        <v>336</v>
      </c>
      <c r="B310" s="291" t="s">
        <v>336</v>
      </c>
      <c r="C310" s="292"/>
      <c r="D310" s="292"/>
      <c r="E310" s="292"/>
      <c r="F310" s="292"/>
      <c r="G310" s="117" t="s">
        <v>336</v>
      </c>
      <c r="H310" s="118"/>
      <c r="I310" s="118"/>
      <c r="J310" s="118"/>
      <c r="K310" s="118"/>
      <c r="L310" s="119"/>
      <c r="M310" s="119"/>
      <c r="N310" s="119"/>
      <c r="O310" s="119"/>
      <c r="P310" s="119"/>
    </row>
    <row r="311" spans="1:16" ht="9.9" customHeight="1" x14ac:dyDescent="0.3">
      <c r="A311" s="204" t="s">
        <v>862</v>
      </c>
      <c r="B311" s="202" t="s">
        <v>336</v>
      </c>
      <c r="C311" s="293" t="s">
        <v>863</v>
      </c>
      <c r="D311" s="294"/>
      <c r="E311" s="294"/>
      <c r="F311" s="294"/>
      <c r="G311" s="294"/>
      <c r="H311" s="294"/>
      <c r="I311" s="294"/>
      <c r="J311" s="294"/>
      <c r="K311" s="294"/>
      <c r="L311" s="114">
        <v>98649.98</v>
      </c>
      <c r="M311" s="114">
        <v>4577.32</v>
      </c>
      <c r="N311" s="114">
        <v>0</v>
      </c>
      <c r="O311" s="114">
        <v>103227.3</v>
      </c>
      <c r="P311" s="114">
        <f t="shared" ref="P311:P323" si="7">M311-N311</f>
        <v>4577.32</v>
      </c>
    </row>
    <row r="312" spans="1:16" ht="9.9" customHeight="1" x14ac:dyDescent="0.3">
      <c r="A312" s="204" t="s">
        <v>864</v>
      </c>
      <c r="B312" s="291" t="s">
        <v>336</v>
      </c>
      <c r="C312" s="292"/>
      <c r="D312" s="293" t="s">
        <v>863</v>
      </c>
      <c r="E312" s="294"/>
      <c r="F312" s="294"/>
      <c r="G312" s="294"/>
      <c r="H312" s="294"/>
      <c r="I312" s="294"/>
      <c r="J312" s="294"/>
      <c r="K312" s="294"/>
      <c r="L312" s="114">
        <v>98649.98</v>
      </c>
      <c r="M312" s="114">
        <v>4577.32</v>
      </c>
      <c r="N312" s="114">
        <v>0</v>
      </c>
      <c r="O312" s="114">
        <v>103227.3</v>
      </c>
      <c r="P312" s="114">
        <f t="shared" si="7"/>
        <v>4577.32</v>
      </c>
    </row>
    <row r="313" spans="1:16" ht="9.9" customHeight="1" x14ac:dyDescent="0.3">
      <c r="A313" s="204" t="s">
        <v>865</v>
      </c>
      <c r="B313" s="291" t="s">
        <v>336</v>
      </c>
      <c r="C313" s="292"/>
      <c r="D313" s="292"/>
      <c r="E313" s="293" t="s">
        <v>863</v>
      </c>
      <c r="F313" s="294"/>
      <c r="G313" s="294"/>
      <c r="H313" s="294"/>
      <c r="I313" s="294"/>
      <c r="J313" s="294"/>
      <c r="K313" s="294"/>
      <c r="L313" s="114">
        <v>98649.98</v>
      </c>
      <c r="M313" s="114">
        <v>4577.32</v>
      </c>
      <c r="N313" s="114">
        <v>0</v>
      </c>
      <c r="O313" s="114">
        <v>103227.3</v>
      </c>
      <c r="P313" s="114">
        <f t="shared" si="7"/>
        <v>4577.32</v>
      </c>
    </row>
    <row r="314" spans="1:16" ht="9.9" customHeight="1" x14ac:dyDescent="0.3">
      <c r="A314" s="204" t="s">
        <v>866</v>
      </c>
      <c r="B314" s="291" t="s">
        <v>336</v>
      </c>
      <c r="C314" s="292"/>
      <c r="D314" s="292"/>
      <c r="E314" s="292"/>
      <c r="F314" s="293" t="s">
        <v>867</v>
      </c>
      <c r="G314" s="294"/>
      <c r="H314" s="294"/>
      <c r="I314" s="294"/>
      <c r="J314" s="294"/>
      <c r="K314" s="294"/>
      <c r="L314" s="114">
        <v>64584.91</v>
      </c>
      <c r="M314" s="114">
        <v>1200</v>
      </c>
      <c r="N314" s="114">
        <v>0</v>
      </c>
      <c r="O314" s="114">
        <v>65784.91</v>
      </c>
      <c r="P314" s="114">
        <f t="shared" si="7"/>
        <v>1200</v>
      </c>
    </row>
    <row r="315" spans="1:16" ht="9.9" customHeight="1" x14ac:dyDescent="0.3">
      <c r="A315" s="203" t="s">
        <v>868</v>
      </c>
      <c r="B315" s="291" t="s">
        <v>336</v>
      </c>
      <c r="C315" s="292"/>
      <c r="D315" s="292"/>
      <c r="E315" s="292"/>
      <c r="F315" s="292"/>
      <c r="G315" s="295" t="s">
        <v>869</v>
      </c>
      <c r="H315" s="296"/>
      <c r="I315" s="296"/>
      <c r="J315" s="296"/>
      <c r="K315" s="296"/>
      <c r="L315" s="115">
        <v>829.99</v>
      </c>
      <c r="M315" s="115">
        <v>0</v>
      </c>
      <c r="N315" s="115">
        <v>0</v>
      </c>
      <c r="O315" s="115">
        <v>829.99</v>
      </c>
      <c r="P315" s="115">
        <f t="shared" si="7"/>
        <v>0</v>
      </c>
    </row>
    <row r="316" spans="1:16" ht="9.9" customHeight="1" x14ac:dyDescent="0.3">
      <c r="A316" s="203" t="s">
        <v>870</v>
      </c>
      <c r="B316" s="291" t="s">
        <v>336</v>
      </c>
      <c r="C316" s="292"/>
      <c r="D316" s="292"/>
      <c r="E316" s="292"/>
      <c r="F316" s="292"/>
      <c r="G316" s="295" t="s">
        <v>867</v>
      </c>
      <c r="H316" s="296"/>
      <c r="I316" s="296"/>
      <c r="J316" s="296"/>
      <c r="K316" s="296"/>
      <c r="L316" s="115">
        <v>4800</v>
      </c>
      <c r="M316" s="115">
        <v>1200</v>
      </c>
      <c r="N316" s="115">
        <v>0</v>
      </c>
      <c r="O316" s="115">
        <v>6000</v>
      </c>
      <c r="P316" s="115">
        <f t="shared" si="7"/>
        <v>1200</v>
      </c>
    </row>
    <row r="317" spans="1:16" ht="18.899999999999999" customHeight="1" x14ac:dyDescent="0.3">
      <c r="A317" s="203" t="s">
        <v>871</v>
      </c>
      <c r="B317" s="291" t="s">
        <v>336</v>
      </c>
      <c r="C317" s="292"/>
      <c r="D317" s="292"/>
      <c r="E317" s="292"/>
      <c r="F317" s="292"/>
      <c r="G317" s="295" t="s">
        <v>872</v>
      </c>
      <c r="H317" s="296"/>
      <c r="I317" s="296"/>
      <c r="J317" s="296"/>
      <c r="K317" s="296"/>
      <c r="L317" s="115">
        <v>28946.75</v>
      </c>
      <c r="M317" s="115">
        <v>0</v>
      </c>
      <c r="N317" s="115">
        <v>0</v>
      </c>
      <c r="O317" s="115">
        <v>28946.75</v>
      </c>
      <c r="P317" s="115">
        <f t="shared" si="7"/>
        <v>0</v>
      </c>
    </row>
    <row r="318" spans="1:16" ht="9.9" customHeight="1" x14ac:dyDescent="0.3">
      <c r="A318" s="203" t="s">
        <v>875</v>
      </c>
      <c r="B318" s="291" t="s">
        <v>336</v>
      </c>
      <c r="C318" s="292"/>
      <c r="D318" s="292"/>
      <c r="E318" s="292"/>
      <c r="F318" s="292"/>
      <c r="G318" s="295" t="s">
        <v>876</v>
      </c>
      <c r="H318" s="296"/>
      <c r="I318" s="296"/>
      <c r="J318" s="296"/>
      <c r="K318" s="296"/>
      <c r="L318" s="115">
        <v>702.01</v>
      </c>
      <c r="M318" s="115">
        <v>0</v>
      </c>
      <c r="N318" s="115">
        <v>0</v>
      </c>
      <c r="O318" s="115">
        <v>702.01</v>
      </c>
      <c r="P318" s="115">
        <f t="shared" si="7"/>
        <v>0</v>
      </c>
    </row>
    <row r="319" spans="1:16" ht="9.9" customHeight="1" x14ac:dyDescent="0.3">
      <c r="A319" s="203" t="s">
        <v>877</v>
      </c>
      <c r="B319" s="291" t="s">
        <v>336</v>
      </c>
      <c r="C319" s="292"/>
      <c r="D319" s="292"/>
      <c r="E319" s="292"/>
      <c r="F319" s="292"/>
      <c r="G319" s="295" t="s">
        <v>878</v>
      </c>
      <c r="H319" s="296"/>
      <c r="I319" s="296"/>
      <c r="J319" s="296"/>
      <c r="K319" s="296"/>
      <c r="L319" s="115">
        <v>5586.93</v>
      </c>
      <c r="M319" s="115">
        <v>0</v>
      </c>
      <c r="N319" s="115">
        <v>0</v>
      </c>
      <c r="O319" s="115">
        <v>5586.93</v>
      </c>
      <c r="P319" s="115">
        <f t="shared" si="7"/>
        <v>0</v>
      </c>
    </row>
    <row r="320" spans="1:16" ht="9.9" customHeight="1" x14ac:dyDescent="0.3">
      <c r="A320" s="203" t="s">
        <v>879</v>
      </c>
      <c r="B320" s="291" t="s">
        <v>336</v>
      </c>
      <c r="C320" s="292"/>
      <c r="D320" s="292"/>
      <c r="E320" s="292"/>
      <c r="F320" s="292"/>
      <c r="G320" s="295" t="s">
        <v>880</v>
      </c>
      <c r="H320" s="296"/>
      <c r="I320" s="296"/>
      <c r="J320" s="296"/>
      <c r="K320" s="296"/>
      <c r="L320" s="115">
        <v>3043.06</v>
      </c>
      <c r="M320" s="115">
        <v>0</v>
      </c>
      <c r="N320" s="115">
        <v>0</v>
      </c>
      <c r="O320" s="115">
        <v>3043.06</v>
      </c>
      <c r="P320" s="115">
        <f t="shared" si="7"/>
        <v>0</v>
      </c>
    </row>
    <row r="321" spans="1:16" ht="9.9" customHeight="1" x14ac:dyDescent="0.3">
      <c r="A321" s="203" t="s">
        <v>881</v>
      </c>
      <c r="B321" s="291" t="s">
        <v>336</v>
      </c>
      <c r="C321" s="292"/>
      <c r="D321" s="292"/>
      <c r="E321" s="292"/>
      <c r="F321" s="292"/>
      <c r="G321" s="295" t="s">
        <v>882</v>
      </c>
      <c r="H321" s="296"/>
      <c r="I321" s="296"/>
      <c r="J321" s="296"/>
      <c r="K321" s="296"/>
      <c r="L321" s="115">
        <v>13671.17</v>
      </c>
      <c r="M321" s="115">
        <v>0</v>
      </c>
      <c r="N321" s="115">
        <v>0</v>
      </c>
      <c r="O321" s="115">
        <v>13671.17</v>
      </c>
      <c r="P321" s="115">
        <f t="shared" si="7"/>
        <v>0</v>
      </c>
    </row>
    <row r="322" spans="1:16" ht="9.9" customHeight="1" x14ac:dyDescent="0.3">
      <c r="A322" s="203" t="s">
        <v>885</v>
      </c>
      <c r="B322" s="291" t="s">
        <v>336</v>
      </c>
      <c r="C322" s="292"/>
      <c r="D322" s="292"/>
      <c r="E322" s="292"/>
      <c r="F322" s="292"/>
      <c r="G322" s="295" t="s">
        <v>886</v>
      </c>
      <c r="H322" s="296"/>
      <c r="I322" s="296"/>
      <c r="J322" s="296"/>
      <c r="K322" s="296"/>
      <c r="L322" s="115">
        <v>6785</v>
      </c>
      <c r="M322" s="115">
        <v>0</v>
      </c>
      <c r="N322" s="115">
        <v>0</v>
      </c>
      <c r="O322" s="115">
        <v>6785</v>
      </c>
      <c r="P322" s="115">
        <f t="shared" si="7"/>
        <v>0</v>
      </c>
    </row>
    <row r="323" spans="1:16" ht="9.9" customHeight="1" x14ac:dyDescent="0.3">
      <c r="A323" s="203" t="s">
        <v>887</v>
      </c>
      <c r="B323" s="291" t="s">
        <v>336</v>
      </c>
      <c r="C323" s="292"/>
      <c r="D323" s="292"/>
      <c r="E323" s="292"/>
      <c r="F323" s="292"/>
      <c r="G323" s="295" t="s">
        <v>888</v>
      </c>
      <c r="H323" s="296"/>
      <c r="I323" s="296"/>
      <c r="J323" s="296"/>
      <c r="K323" s="296"/>
      <c r="L323" s="115">
        <v>220</v>
      </c>
      <c r="M323" s="115">
        <v>0</v>
      </c>
      <c r="N323" s="115">
        <v>0</v>
      </c>
      <c r="O323" s="115">
        <v>220</v>
      </c>
      <c r="P323" s="115">
        <f t="shared" si="7"/>
        <v>0</v>
      </c>
    </row>
    <row r="324" spans="1:16" ht="9.9" customHeight="1" x14ac:dyDescent="0.3">
      <c r="A324" s="116" t="s">
        <v>336</v>
      </c>
      <c r="B324" s="291" t="s">
        <v>336</v>
      </c>
      <c r="C324" s="292"/>
      <c r="D324" s="292"/>
      <c r="E324" s="292"/>
      <c r="F324" s="292"/>
      <c r="G324" s="117" t="s">
        <v>336</v>
      </c>
      <c r="H324" s="118"/>
      <c r="I324" s="118"/>
      <c r="J324" s="118"/>
      <c r="K324" s="118"/>
      <c r="L324" s="119"/>
      <c r="M324" s="119"/>
      <c r="N324" s="119"/>
      <c r="O324" s="119"/>
      <c r="P324" s="119"/>
    </row>
    <row r="325" spans="1:16" ht="9.9" customHeight="1" x14ac:dyDescent="0.3">
      <c r="A325" s="204" t="s">
        <v>889</v>
      </c>
      <c r="B325" s="291" t="s">
        <v>336</v>
      </c>
      <c r="C325" s="292"/>
      <c r="D325" s="292"/>
      <c r="E325" s="292"/>
      <c r="F325" s="293" t="s">
        <v>890</v>
      </c>
      <c r="G325" s="294"/>
      <c r="H325" s="294"/>
      <c r="I325" s="294"/>
      <c r="J325" s="294"/>
      <c r="K325" s="294"/>
      <c r="L325" s="114">
        <v>20751.53</v>
      </c>
      <c r="M325" s="114">
        <v>0</v>
      </c>
      <c r="N325" s="114">
        <v>0</v>
      </c>
      <c r="O325" s="114">
        <v>20751.53</v>
      </c>
      <c r="P325" s="114">
        <f>M325-N325</f>
        <v>0</v>
      </c>
    </row>
    <row r="326" spans="1:16" ht="9.9" customHeight="1" x14ac:dyDescent="0.3">
      <c r="A326" s="203" t="s">
        <v>891</v>
      </c>
      <c r="B326" s="291" t="s">
        <v>336</v>
      </c>
      <c r="C326" s="292"/>
      <c r="D326" s="292"/>
      <c r="E326" s="292"/>
      <c r="F326" s="292"/>
      <c r="G326" s="295" t="s">
        <v>892</v>
      </c>
      <c r="H326" s="296"/>
      <c r="I326" s="296"/>
      <c r="J326" s="296"/>
      <c r="K326" s="296"/>
      <c r="L326" s="115">
        <v>20751.53</v>
      </c>
      <c r="M326" s="115">
        <v>0</v>
      </c>
      <c r="N326" s="115">
        <v>0</v>
      </c>
      <c r="O326" s="115">
        <v>20751.53</v>
      </c>
      <c r="P326" s="115">
        <f>M326-N326</f>
        <v>0</v>
      </c>
    </row>
    <row r="327" spans="1:16" ht="9.9" customHeight="1" x14ac:dyDescent="0.3">
      <c r="A327" s="116" t="s">
        <v>336</v>
      </c>
      <c r="B327" s="291" t="s">
        <v>336</v>
      </c>
      <c r="C327" s="292"/>
      <c r="D327" s="292"/>
      <c r="E327" s="292"/>
      <c r="F327" s="292"/>
      <c r="G327" s="117" t="s">
        <v>336</v>
      </c>
      <c r="H327" s="118"/>
      <c r="I327" s="118"/>
      <c r="J327" s="118"/>
      <c r="K327" s="118"/>
      <c r="L327" s="119"/>
      <c r="M327" s="119"/>
      <c r="N327" s="119"/>
      <c r="O327" s="119"/>
      <c r="P327" s="119"/>
    </row>
    <row r="328" spans="1:16" ht="9.9" customHeight="1" x14ac:dyDescent="0.3">
      <c r="A328" s="204" t="s">
        <v>893</v>
      </c>
      <c r="B328" s="291" t="s">
        <v>336</v>
      </c>
      <c r="C328" s="292"/>
      <c r="D328" s="292"/>
      <c r="E328" s="292"/>
      <c r="F328" s="293" t="s">
        <v>894</v>
      </c>
      <c r="G328" s="294"/>
      <c r="H328" s="294"/>
      <c r="I328" s="294"/>
      <c r="J328" s="294"/>
      <c r="K328" s="294"/>
      <c r="L328" s="114">
        <v>13313.54</v>
      </c>
      <c r="M328" s="114">
        <v>3377.32</v>
      </c>
      <c r="N328" s="114">
        <v>0</v>
      </c>
      <c r="O328" s="114">
        <v>16690.86</v>
      </c>
      <c r="P328" s="114">
        <f>M328-N328</f>
        <v>3377.32</v>
      </c>
    </row>
    <row r="329" spans="1:16" ht="9.9" customHeight="1" x14ac:dyDescent="0.3">
      <c r="A329" s="203" t="s">
        <v>895</v>
      </c>
      <c r="B329" s="291" t="s">
        <v>336</v>
      </c>
      <c r="C329" s="292"/>
      <c r="D329" s="292"/>
      <c r="E329" s="292"/>
      <c r="F329" s="292"/>
      <c r="G329" s="295" t="s">
        <v>896</v>
      </c>
      <c r="H329" s="296"/>
      <c r="I329" s="296"/>
      <c r="J329" s="296"/>
      <c r="K329" s="296"/>
      <c r="L329" s="115">
        <v>13313.54</v>
      </c>
      <c r="M329" s="115">
        <v>3377.32</v>
      </c>
      <c r="N329" s="115">
        <v>0</v>
      </c>
      <c r="O329" s="115">
        <v>16690.86</v>
      </c>
      <c r="P329" s="115">
        <f>M329-N329</f>
        <v>3377.32</v>
      </c>
    </row>
    <row r="330" spans="1:16" ht="9.9" customHeight="1" x14ac:dyDescent="0.3">
      <c r="A330" s="116" t="s">
        <v>336</v>
      </c>
      <c r="B330" s="291" t="s">
        <v>336</v>
      </c>
      <c r="C330" s="292"/>
      <c r="D330" s="292"/>
      <c r="E330" s="292"/>
      <c r="F330" s="292"/>
      <c r="G330" s="117" t="s">
        <v>336</v>
      </c>
      <c r="H330" s="118"/>
      <c r="I330" s="118"/>
      <c r="J330" s="118"/>
      <c r="K330" s="118"/>
      <c r="L330" s="119"/>
      <c r="M330" s="119"/>
      <c r="N330" s="119"/>
      <c r="O330" s="119"/>
      <c r="P330" s="119"/>
    </row>
    <row r="331" spans="1:16" ht="9.9" customHeight="1" x14ac:dyDescent="0.3">
      <c r="A331" s="204" t="s">
        <v>903</v>
      </c>
      <c r="B331" s="202" t="s">
        <v>336</v>
      </c>
      <c r="C331" s="293" t="s">
        <v>904</v>
      </c>
      <c r="D331" s="294"/>
      <c r="E331" s="294"/>
      <c r="F331" s="294"/>
      <c r="G331" s="294"/>
      <c r="H331" s="294"/>
      <c r="I331" s="294"/>
      <c r="J331" s="294"/>
      <c r="K331" s="294"/>
      <c r="L331" s="114">
        <v>241.9</v>
      </c>
      <c r="M331" s="114">
        <v>0</v>
      </c>
      <c r="N331" s="114">
        <v>0</v>
      </c>
      <c r="O331" s="114">
        <v>241.9</v>
      </c>
      <c r="P331" s="114">
        <f>M331-N331</f>
        <v>0</v>
      </c>
    </row>
    <row r="332" spans="1:16" ht="9.9" customHeight="1" x14ac:dyDescent="0.3">
      <c r="A332" s="204" t="s">
        <v>905</v>
      </c>
      <c r="B332" s="291" t="s">
        <v>336</v>
      </c>
      <c r="C332" s="292"/>
      <c r="D332" s="293" t="s">
        <v>904</v>
      </c>
      <c r="E332" s="294"/>
      <c r="F332" s="294"/>
      <c r="G332" s="294"/>
      <c r="H332" s="294"/>
      <c r="I332" s="294"/>
      <c r="J332" s="294"/>
      <c r="K332" s="294"/>
      <c r="L332" s="114">
        <v>241.9</v>
      </c>
      <c r="M332" s="114">
        <v>0</v>
      </c>
      <c r="N332" s="114">
        <v>0</v>
      </c>
      <c r="O332" s="114">
        <v>241.9</v>
      </c>
      <c r="P332" s="114">
        <f>M332-N332</f>
        <v>0</v>
      </c>
    </row>
    <row r="333" spans="1:16" ht="9.9" customHeight="1" x14ac:dyDescent="0.3">
      <c r="A333" s="204" t="s">
        <v>906</v>
      </c>
      <c r="B333" s="291" t="s">
        <v>336</v>
      </c>
      <c r="C333" s="292"/>
      <c r="D333" s="292"/>
      <c r="E333" s="293" t="s">
        <v>904</v>
      </c>
      <c r="F333" s="294"/>
      <c r="G333" s="294"/>
      <c r="H333" s="294"/>
      <c r="I333" s="294"/>
      <c r="J333" s="294"/>
      <c r="K333" s="294"/>
      <c r="L333" s="114">
        <v>241.9</v>
      </c>
      <c r="M333" s="114">
        <v>0</v>
      </c>
      <c r="N333" s="114">
        <v>0</v>
      </c>
      <c r="O333" s="114">
        <v>241.9</v>
      </c>
      <c r="P333" s="114">
        <f>M333-N333</f>
        <v>0</v>
      </c>
    </row>
    <row r="334" spans="1:16" ht="9.9" customHeight="1" x14ac:dyDescent="0.3">
      <c r="A334" s="204" t="s">
        <v>907</v>
      </c>
      <c r="B334" s="291" t="s">
        <v>336</v>
      </c>
      <c r="C334" s="292"/>
      <c r="D334" s="292"/>
      <c r="E334" s="292"/>
      <c r="F334" s="293" t="s">
        <v>859</v>
      </c>
      <c r="G334" s="294"/>
      <c r="H334" s="294"/>
      <c r="I334" s="294"/>
      <c r="J334" s="294"/>
      <c r="K334" s="294"/>
      <c r="L334" s="114">
        <v>241.9</v>
      </c>
      <c r="M334" s="114">
        <v>0</v>
      </c>
      <c r="N334" s="114">
        <v>0</v>
      </c>
      <c r="O334" s="114">
        <v>241.9</v>
      </c>
      <c r="P334" s="114">
        <f>M334-N334</f>
        <v>0</v>
      </c>
    </row>
    <row r="335" spans="1:16" ht="9.9" customHeight="1" x14ac:dyDescent="0.3">
      <c r="A335" s="203" t="s">
        <v>908</v>
      </c>
      <c r="B335" s="291" t="s">
        <v>336</v>
      </c>
      <c r="C335" s="292"/>
      <c r="D335" s="292"/>
      <c r="E335" s="292"/>
      <c r="F335" s="292"/>
      <c r="G335" s="295" t="s">
        <v>909</v>
      </c>
      <c r="H335" s="296"/>
      <c r="I335" s="296"/>
      <c r="J335" s="296"/>
      <c r="K335" s="296"/>
      <c r="L335" s="115">
        <v>241.9</v>
      </c>
      <c r="M335" s="115">
        <v>0</v>
      </c>
      <c r="N335" s="115">
        <v>0</v>
      </c>
      <c r="O335" s="115">
        <v>241.9</v>
      </c>
      <c r="P335" s="115">
        <f>M335-N335</f>
        <v>0</v>
      </c>
    </row>
    <row r="336" spans="1:16" ht="9.9" customHeight="1" x14ac:dyDescent="0.3">
      <c r="A336" s="116" t="s">
        <v>336</v>
      </c>
      <c r="B336" s="291" t="s">
        <v>336</v>
      </c>
      <c r="C336" s="292"/>
      <c r="D336" s="292"/>
      <c r="E336" s="292"/>
      <c r="F336" s="292"/>
      <c r="G336" s="117" t="s">
        <v>336</v>
      </c>
      <c r="H336" s="118"/>
      <c r="I336" s="118"/>
      <c r="J336" s="118"/>
      <c r="K336" s="118"/>
      <c r="L336" s="119"/>
      <c r="M336" s="119"/>
      <c r="N336" s="119"/>
      <c r="O336" s="119"/>
      <c r="P336" s="119"/>
    </row>
    <row r="337" spans="1:16" ht="9.9" customHeight="1" x14ac:dyDescent="0.3">
      <c r="A337" s="204" t="s">
        <v>910</v>
      </c>
      <c r="B337" s="202" t="s">
        <v>336</v>
      </c>
      <c r="C337" s="293" t="s">
        <v>911</v>
      </c>
      <c r="D337" s="294"/>
      <c r="E337" s="294"/>
      <c r="F337" s="294"/>
      <c r="G337" s="294"/>
      <c r="H337" s="294"/>
      <c r="I337" s="294"/>
      <c r="J337" s="294"/>
      <c r="K337" s="294"/>
      <c r="L337" s="114">
        <v>171820.89</v>
      </c>
      <c r="M337" s="114">
        <v>33402.69</v>
      </c>
      <c r="N337" s="114">
        <v>0</v>
      </c>
      <c r="O337" s="114">
        <v>205223.58</v>
      </c>
      <c r="P337" s="114">
        <f t="shared" ref="P337:P342" si="8">M337-N337</f>
        <v>33402.69</v>
      </c>
    </row>
    <row r="338" spans="1:16" ht="9.9" customHeight="1" x14ac:dyDescent="0.3">
      <c r="A338" s="204" t="s">
        <v>912</v>
      </c>
      <c r="B338" s="291" t="s">
        <v>336</v>
      </c>
      <c r="C338" s="292"/>
      <c r="D338" s="293" t="s">
        <v>911</v>
      </c>
      <c r="E338" s="294"/>
      <c r="F338" s="294"/>
      <c r="G338" s="294"/>
      <c r="H338" s="294"/>
      <c r="I338" s="294"/>
      <c r="J338" s="294"/>
      <c r="K338" s="294"/>
      <c r="L338" s="114">
        <v>171820.89</v>
      </c>
      <c r="M338" s="114">
        <v>33402.69</v>
      </c>
      <c r="N338" s="114">
        <v>0</v>
      </c>
      <c r="O338" s="114">
        <v>205223.58</v>
      </c>
      <c r="P338" s="114">
        <f t="shared" si="8"/>
        <v>33402.69</v>
      </c>
    </row>
    <row r="339" spans="1:16" ht="9.9" customHeight="1" x14ac:dyDescent="0.3">
      <c r="A339" s="204" t="s">
        <v>913</v>
      </c>
      <c r="B339" s="291" t="s">
        <v>336</v>
      </c>
      <c r="C339" s="292"/>
      <c r="D339" s="292"/>
      <c r="E339" s="293" t="s">
        <v>911</v>
      </c>
      <c r="F339" s="294"/>
      <c r="G339" s="294"/>
      <c r="H339" s="294"/>
      <c r="I339" s="294"/>
      <c r="J339" s="294"/>
      <c r="K339" s="294"/>
      <c r="L339" s="114">
        <v>171820.89</v>
      </c>
      <c r="M339" s="114">
        <v>33402.69</v>
      </c>
      <c r="N339" s="114">
        <v>0</v>
      </c>
      <c r="O339" s="114">
        <v>205223.58</v>
      </c>
      <c r="P339" s="114">
        <f t="shared" si="8"/>
        <v>33402.69</v>
      </c>
    </row>
    <row r="340" spans="1:16" ht="9.9" customHeight="1" x14ac:dyDescent="0.3">
      <c r="A340" s="204" t="s">
        <v>914</v>
      </c>
      <c r="B340" s="291" t="s">
        <v>336</v>
      </c>
      <c r="C340" s="292"/>
      <c r="D340" s="292"/>
      <c r="E340" s="292"/>
      <c r="F340" s="293" t="s">
        <v>898</v>
      </c>
      <c r="G340" s="294"/>
      <c r="H340" s="294"/>
      <c r="I340" s="294"/>
      <c r="J340" s="294"/>
      <c r="K340" s="294"/>
      <c r="L340" s="114">
        <v>20295.2</v>
      </c>
      <c r="M340" s="114">
        <v>5000</v>
      </c>
      <c r="N340" s="114">
        <v>0</v>
      </c>
      <c r="O340" s="114">
        <v>25295.200000000001</v>
      </c>
      <c r="P340" s="114">
        <f t="shared" si="8"/>
        <v>5000</v>
      </c>
    </row>
    <row r="341" spans="1:16" ht="9.9" customHeight="1" x14ac:dyDescent="0.3">
      <c r="A341" s="203" t="s">
        <v>915</v>
      </c>
      <c r="B341" s="291" t="s">
        <v>336</v>
      </c>
      <c r="C341" s="292"/>
      <c r="D341" s="292"/>
      <c r="E341" s="292"/>
      <c r="F341" s="292"/>
      <c r="G341" s="295" t="s">
        <v>916</v>
      </c>
      <c r="H341" s="296"/>
      <c r="I341" s="296"/>
      <c r="J341" s="296"/>
      <c r="K341" s="296"/>
      <c r="L341" s="115">
        <v>295.2</v>
      </c>
      <c r="M341" s="115">
        <v>0</v>
      </c>
      <c r="N341" s="115">
        <v>0</v>
      </c>
      <c r="O341" s="115">
        <v>295.2</v>
      </c>
      <c r="P341" s="115">
        <f t="shared" si="8"/>
        <v>0</v>
      </c>
    </row>
    <row r="342" spans="1:16" ht="9.9" customHeight="1" x14ac:dyDescent="0.3">
      <c r="A342" s="203" t="s">
        <v>917</v>
      </c>
      <c r="B342" s="291" t="s">
        <v>336</v>
      </c>
      <c r="C342" s="292"/>
      <c r="D342" s="292"/>
      <c r="E342" s="292"/>
      <c r="F342" s="292"/>
      <c r="G342" s="295" t="s">
        <v>902</v>
      </c>
      <c r="H342" s="296"/>
      <c r="I342" s="296"/>
      <c r="J342" s="296"/>
      <c r="K342" s="296"/>
      <c r="L342" s="115">
        <v>20000</v>
      </c>
      <c r="M342" s="115">
        <v>5000</v>
      </c>
      <c r="N342" s="115">
        <v>0</v>
      </c>
      <c r="O342" s="115">
        <v>25000</v>
      </c>
      <c r="P342" s="115">
        <f t="shared" si="8"/>
        <v>5000</v>
      </c>
    </row>
    <row r="343" spans="1:16" ht="9.9" customHeight="1" x14ac:dyDescent="0.3">
      <c r="A343" s="116" t="s">
        <v>336</v>
      </c>
      <c r="B343" s="291" t="s">
        <v>336</v>
      </c>
      <c r="C343" s="292"/>
      <c r="D343" s="292"/>
      <c r="E343" s="292"/>
      <c r="F343" s="292"/>
      <c r="G343" s="117" t="s">
        <v>336</v>
      </c>
      <c r="H343" s="118"/>
      <c r="I343" s="118"/>
      <c r="J343" s="118"/>
      <c r="K343" s="118"/>
      <c r="L343" s="119"/>
      <c r="M343" s="119"/>
      <c r="N343" s="119"/>
      <c r="O343" s="119"/>
      <c r="P343" s="119"/>
    </row>
    <row r="344" spans="1:16" ht="9.9" customHeight="1" x14ac:dyDescent="0.3">
      <c r="A344" s="204" t="s">
        <v>918</v>
      </c>
      <c r="B344" s="291" t="s">
        <v>336</v>
      </c>
      <c r="C344" s="292"/>
      <c r="D344" s="292"/>
      <c r="E344" s="292"/>
      <c r="F344" s="293" t="s">
        <v>919</v>
      </c>
      <c r="G344" s="294"/>
      <c r="H344" s="294"/>
      <c r="I344" s="294"/>
      <c r="J344" s="294"/>
      <c r="K344" s="294"/>
      <c r="L344" s="114">
        <v>2046</v>
      </c>
      <c r="M344" s="114">
        <v>0</v>
      </c>
      <c r="N344" s="114">
        <v>0</v>
      </c>
      <c r="O344" s="114">
        <v>2046</v>
      </c>
      <c r="P344" s="114">
        <f>M344-N344</f>
        <v>0</v>
      </c>
    </row>
    <row r="345" spans="1:16" ht="9.9" customHeight="1" x14ac:dyDescent="0.3">
      <c r="A345" s="203" t="s">
        <v>920</v>
      </c>
      <c r="B345" s="291" t="s">
        <v>336</v>
      </c>
      <c r="C345" s="292"/>
      <c r="D345" s="292"/>
      <c r="E345" s="292"/>
      <c r="F345" s="292"/>
      <c r="G345" s="295" t="s">
        <v>919</v>
      </c>
      <c r="H345" s="296"/>
      <c r="I345" s="296"/>
      <c r="J345" s="296"/>
      <c r="K345" s="296"/>
      <c r="L345" s="115">
        <v>2046</v>
      </c>
      <c r="M345" s="115">
        <v>0</v>
      </c>
      <c r="N345" s="115">
        <v>0</v>
      </c>
      <c r="O345" s="115">
        <v>2046</v>
      </c>
      <c r="P345" s="115">
        <f>M345-N345</f>
        <v>0</v>
      </c>
    </row>
    <row r="346" spans="1:16" ht="9.9" customHeight="1" x14ac:dyDescent="0.3">
      <c r="A346" s="116" t="s">
        <v>336</v>
      </c>
      <c r="B346" s="291" t="s">
        <v>336</v>
      </c>
      <c r="C346" s="292"/>
      <c r="D346" s="292"/>
      <c r="E346" s="292"/>
      <c r="F346" s="292"/>
      <c r="G346" s="117" t="s">
        <v>336</v>
      </c>
      <c r="H346" s="118"/>
      <c r="I346" s="118"/>
      <c r="J346" s="118"/>
      <c r="K346" s="118"/>
      <c r="L346" s="119"/>
      <c r="M346" s="119"/>
      <c r="N346" s="119"/>
      <c r="O346" s="119"/>
      <c r="P346" s="119"/>
    </row>
    <row r="347" spans="1:16" ht="9.9" customHeight="1" x14ac:dyDescent="0.3">
      <c r="A347" s="204" t="s">
        <v>921</v>
      </c>
      <c r="B347" s="291" t="s">
        <v>336</v>
      </c>
      <c r="C347" s="292"/>
      <c r="D347" s="292"/>
      <c r="E347" s="292"/>
      <c r="F347" s="293" t="s">
        <v>922</v>
      </c>
      <c r="G347" s="294"/>
      <c r="H347" s="294"/>
      <c r="I347" s="294"/>
      <c r="J347" s="294"/>
      <c r="K347" s="294"/>
      <c r="L347" s="114">
        <v>140803.06</v>
      </c>
      <c r="M347" s="114">
        <v>28402.69</v>
      </c>
      <c r="N347" s="114">
        <v>0</v>
      </c>
      <c r="O347" s="114">
        <v>169205.75</v>
      </c>
      <c r="P347" s="114">
        <f>M347-N347</f>
        <v>28402.69</v>
      </c>
    </row>
    <row r="348" spans="1:16" ht="9.9" customHeight="1" x14ac:dyDescent="0.3">
      <c r="A348" s="203" t="s">
        <v>923</v>
      </c>
      <c r="B348" s="291" t="s">
        <v>336</v>
      </c>
      <c r="C348" s="292"/>
      <c r="D348" s="292"/>
      <c r="E348" s="292"/>
      <c r="F348" s="292"/>
      <c r="G348" s="295" t="s">
        <v>924</v>
      </c>
      <c r="H348" s="296"/>
      <c r="I348" s="296"/>
      <c r="J348" s="296"/>
      <c r="K348" s="296"/>
      <c r="L348" s="115">
        <v>123806.48</v>
      </c>
      <c r="M348" s="115">
        <v>28402.69</v>
      </c>
      <c r="N348" s="115">
        <v>0</v>
      </c>
      <c r="O348" s="115">
        <v>152209.17000000001</v>
      </c>
      <c r="P348" s="115">
        <f>M348-N348</f>
        <v>28402.69</v>
      </c>
    </row>
    <row r="349" spans="1:16" ht="9.9" customHeight="1" x14ac:dyDescent="0.3">
      <c r="A349" s="203" t="s">
        <v>925</v>
      </c>
      <c r="B349" s="291" t="s">
        <v>336</v>
      </c>
      <c r="C349" s="292"/>
      <c r="D349" s="292"/>
      <c r="E349" s="292"/>
      <c r="F349" s="292"/>
      <c r="G349" s="295" t="s">
        <v>869</v>
      </c>
      <c r="H349" s="296"/>
      <c r="I349" s="296"/>
      <c r="J349" s="296"/>
      <c r="K349" s="296"/>
      <c r="L349" s="115">
        <v>16004.78</v>
      </c>
      <c r="M349" s="115">
        <v>0</v>
      </c>
      <c r="N349" s="115">
        <v>0</v>
      </c>
      <c r="O349" s="115">
        <v>16004.78</v>
      </c>
      <c r="P349" s="115">
        <f>M349-N349</f>
        <v>0</v>
      </c>
    </row>
    <row r="350" spans="1:16" ht="9.9" customHeight="1" x14ac:dyDescent="0.3">
      <c r="A350" s="203" t="s">
        <v>926</v>
      </c>
      <c r="B350" s="291" t="s">
        <v>336</v>
      </c>
      <c r="C350" s="292"/>
      <c r="D350" s="292"/>
      <c r="E350" s="292"/>
      <c r="F350" s="292"/>
      <c r="G350" s="295" t="s">
        <v>909</v>
      </c>
      <c r="H350" s="296"/>
      <c r="I350" s="296"/>
      <c r="J350" s="296"/>
      <c r="K350" s="296"/>
      <c r="L350" s="115">
        <v>942</v>
      </c>
      <c r="M350" s="115">
        <v>0</v>
      </c>
      <c r="N350" s="115">
        <v>0</v>
      </c>
      <c r="O350" s="115">
        <v>942</v>
      </c>
      <c r="P350" s="115">
        <f>M350-N350</f>
        <v>0</v>
      </c>
    </row>
    <row r="351" spans="1:16" ht="9.9" customHeight="1" x14ac:dyDescent="0.3">
      <c r="A351" s="203" t="s">
        <v>927</v>
      </c>
      <c r="B351" s="291" t="s">
        <v>336</v>
      </c>
      <c r="C351" s="292"/>
      <c r="D351" s="292"/>
      <c r="E351" s="292"/>
      <c r="F351" s="292"/>
      <c r="G351" s="295" t="s">
        <v>861</v>
      </c>
      <c r="H351" s="296"/>
      <c r="I351" s="296"/>
      <c r="J351" s="296"/>
      <c r="K351" s="296"/>
      <c r="L351" s="115">
        <v>49.8</v>
      </c>
      <c r="M351" s="115">
        <v>0</v>
      </c>
      <c r="N351" s="115">
        <v>0</v>
      </c>
      <c r="O351" s="115">
        <v>49.8</v>
      </c>
      <c r="P351" s="115">
        <f>M351-N351</f>
        <v>0</v>
      </c>
    </row>
    <row r="352" spans="1:16" ht="9.9" customHeight="1" x14ac:dyDescent="0.3">
      <c r="A352" s="116" t="s">
        <v>336</v>
      </c>
      <c r="B352" s="291" t="s">
        <v>336</v>
      </c>
      <c r="C352" s="292"/>
      <c r="D352" s="292"/>
      <c r="E352" s="292"/>
      <c r="F352" s="292"/>
      <c r="G352" s="117" t="s">
        <v>336</v>
      </c>
      <c r="H352" s="118"/>
      <c r="I352" s="118"/>
      <c r="J352" s="118"/>
      <c r="K352" s="118"/>
      <c r="L352" s="119"/>
      <c r="M352" s="119"/>
      <c r="N352" s="119"/>
      <c r="O352" s="119"/>
      <c r="P352" s="119"/>
    </row>
    <row r="353" spans="1:16" ht="9.9" customHeight="1" x14ac:dyDescent="0.3">
      <c r="A353" s="204" t="s">
        <v>928</v>
      </c>
      <c r="B353" s="291" t="s">
        <v>336</v>
      </c>
      <c r="C353" s="292"/>
      <c r="D353" s="292"/>
      <c r="E353" s="292"/>
      <c r="F353" s="293" t="s">
        <v>929</v>
      </c>
      <c r="G353" s="294"/>
      <c r="H353" s="294"/>
      <c r="I353" s="294"/>
      <c r="J353" s="294"/>
      <c r="K353" s="294"/>
      <c r="L353" s="114">
        <v>8676.6299999999992</v>
      </c>
      <c r="M353" s="114">
        <v>0</v>
      </c>
      <c r="N353" s="114">
        <v>0</v>
      </c>
      <c r="O353" s="114">
        <v>8676.6299999999992</v>
      </c>
      <c r="P353" s="114">
        <f>M353-N353</f>
        <v>0</v>
      </c>
    </row>
    <row r="354" spans="1:16" ht="9.9" customHeight="1" x14ac:dyDescent="0.3">
      <c r="A354" s="203" t="s">
        <v>930</v>
      </c>
      <c r="B354" s="291" t="s">
        <v>336</v>
      </c>
      <c r="C354" s="292"/>
      <c r="D354" s="292"/>
      <c r="E354" s="292"/>
      <c r="F354" s="292"/>
      <c r="G354" s="295" t="s">
        <v>929</v>
      </c>
      <c r="H354" s="296"/>
      <c r="I354" s="296"/>
      <c r="J354" s="296"/>
      <c r="K354" s="296"/>
      <c r="L354" s="115">
        <v>8676.6299999999992</v>
      </c>
      <c r="M354" s="115">
        <v>0</v>
      </c>
      <c r="N354" s="115">
        <v>0</v>
      </c>
      <c r="O354" s="115">
        <v>8676.6299999999992</v>
      </c>
      <c r="P354" s="115">
        <f>M354-N354</f>
        <v>0</v>
      </c>
    </row>
    <row r="355" spans="1:16" ht="9.9" customHeight="1" x14ac:dyDescent="0.3">
      <c r="A355" s="116" t="s">
        <v>336</v>
      </c>
      <c r="B355" s="291" t="s">
        <v>336</v>
      </c>
      <c r="C355" s="292"/>
      <c r="D355" s="292"/>
      <c r="E355" s="292"/>
      <c r="F355" s="292"/>
      <c r="G355" s="117" t="s">
        <v>336</v>
      </c>
      <c r="H355" s="118"/>
      <c r="I355" s="118"/>
      <c r="J355" s="118"/>
      <c r="K355" s="118"/>
      <c r="L355" s="119"/>
      <c r="M355" s="119"/>
      <c r="N355" s="119"/>
      <c r="O355" s="119"/>
      <c r="P355" s="119"/>
    </row>
    <row r="356" spans="1:16" ht="9.9" customHeight="1" x14ac:dyDescent="0.3">
      <c r="A356" s="204" t="s">
        <v>931</v>
      </c>
      <c r="B356" s="202" t="s">
        <v>336</v>
      </c>
      <c r="C356" s="293" t="s">
        <v>932</v>
      </c>
      <c r="D356" s="294"/>
      <c r="E356" s="294"/>
      <c r="F356" s="294"/>
      <c r="G356" s="294"/>
      <c r="H356" s="294"/>
      <c r="I356" s="294"/>
      <c r="J356" s="294"/>
      <c r="K356" s="294"/>
      <c r="L356" s="114">
        <v>33908.42</v>
      </c>
      <c r="M356" s="114">
        <v>899</v>
      </c>
      <c r="N356" s="114">
        <v>0</v>
      </c>
      <c r="O356" s="114">
        <v>34807.42</v>
      </c>
      <c r="P356" s="114">
        <f>M356-N356</f>
        <v>899</v>
      </c>
    </row>
    <row r="357" spans="1:16" ht="9.9" customHeight="1" x14ac:dyDescent="0.3">
      <c r="A357" s="204" t="s">
        <v>933</v>
      </c>
      <c r="B357" s="291" t="s">
        <v>336</v>
      </c>
      <c r="C357" s="292"/>
      <c r="D357" s="293" t="s">
        <v>932</v>
      </c>
      <c r="E357" s="294"/>
      <c r="F357" s="294"/>
      <c r="G357" s="294"/>
      <c r="H357" s="294"/>
      <c r="I357" s="294"/>
      <c r="J357" s="294"/>
      <c r="K357" s="294"/>
      <c r="L357" s="114">
        <v>33908.42</v>
      </c>
      <c r="M357" s="114">
        <v>899</v>
      </c>
      <c r="N357" s="114">
        <v>0</v>
      </c>
      <c r="O357" s="114">
        <v>34807.42</v>
      </c>
      <c r="P357" s="114">
        <f>M357-N357</f>
        <v>899</v>
      </c>
    </row>
    <row r="358" spans="1:16" ht="9.9" customHeight="1" x14ac:dyDescent="0.3">
      <c r="A358" s="204" t="s">
        <v>934</v>
      </c>
      <c r="B358" s="291" t="s">
        <v>336</v>
      </c>
      <c r="C358" s="292"/>
      <c r="D358" s="292"/>
      <c r="E358" s="293" t="s">
        <v>932</v>
      </c>
      <c r="F358" s="294"/>
      <c r="G358" s="294"/>
      <c r="H358" s="294"/>
      <c r="I358" s="294"/>
      <c r="J358" s="294"/>
      <c r="K358" s="294"/>
      <c r="L358" s="114">
        <v>33908.42</v>
      </c>
      <c r="M358" s="114">
        <v>899</v>
      </c>
      <c r="N358" s="114">
        <v>0</v>
      </c>
      <c r="O358" s="114">
        <v>34807.42</v>
      </c>
      <c r="P358" s="114">
        <f>M358-N358</f>
        <v>899</v>
      </c>
    </row>
    <row r="359" spans="1:16" ht="9.9" customHeight="1" x14ac:dyDescent="0.3">
      <c r="A359" s="204" t="s">
        <v>935</v>
      </c>
      <c r="B359" s="291" t="s">
        <v>336</v>
      </c>
      <c r="C359" s="292"/>
      <c r="D359" s="292"/>
      <c r="E359" s="292"/>
      <c r="F359" s="293" t="s">
        <v>936</v>
      </c>
      <c r="G359" s="294"/>
      <c r="H359" s="294"/>
      <c r="I359" s="294"/>
      <c r="J359" s="294"/>
      <c r="K359" s="294"/>
      <c r="L359" s="114">
        <v>4325.42</v>
      </c>
      <c r="M359" s="114">
        <v>899</v>
      </c>
      <c r="N359" s="114">
        <v>0</v>
      </c>
      <c r="O359" s="114">
        <v>5224.42</v>
      </c>
      <c r="P359" s="114">
        <f>M359-N359</f>
        <v>899</v>
      </c>
    </row>
    <row r="360" spans="1:16" ht="9.9" customHeight="1" x14ac:dyDescent="0.3">
      <c r="A360" s="203" t="s">
        <v>937</v>
      </c>
      <c r="B360" s="291" t="s">
        <v>336</v>
      </c>
      <c r="C360" s="292"/>
      <c r="D360" s="292"/>
      <c r="E360" s="292"/>
      <c r="F360" s="292"/>
      <c r="G360" s="295" t="s">
        <v>938</v>
      </c>
      <c r="H360" s="296"/>
      <c r="I360" s="296"/>
      <c r="J360" s="296"/>
      <c r="K360" s="296"/>
      <c r="L360" s="115">
        <v>4325.42</v>
      </c>
      <c r="M360" s="115">
        <v>899</v>
      </c>
      <c r="N360" s="115">
        <v>0</v>
      </c>
      <c r="O360" s="115">
        <v>5224.42</v>
      </c>
      <c r="P360" s="115">
        <f>M360-N360</f>
        <v>899</v>
      </c>
    </row>
    <row r="361" spans="1:16" ht="9.9" customHeight="1" x14ac:dyDescent="0.3">
      <c r="A361" s="116" t="s">
        <v>336</v>
      </c>
      <c r="B361" s="291" t="s">
        <v>336</v>
      </c>
      <c r="C361" s="292"/>
      <c r="D361" s="292"/>
      <c r="E361" s="292"/>
      <c r="F361" s="292"/>
      <c r="G361" s="117" t="s">
        <v>336</v>
      </c>
      <c r="H361" s="118"/>
      <c r="I361" s="118"/>
      <c r="J361" s="118"/>
      <c r="K361" s="118"/>
      <c r="L361" s="119"/>
      <c r="M361" s="119"/>
      <c r="N361" s="119"/>
      <c r="O361" s="119"/>
      <c r="P361" s="119"/>
    </row>
    <row r="362" spans="1:16" ht="9.9" customHeight="1" x14ac:dyDescent="0.3">
      <c r="A362" s="204" t="s">
        <v>939</v>
      </c>
      <c r="B362" s="291" t="s">
        <v>336</v>
      </c>
      <c r="C362" s="292"/>
      <c r="D362" s="292"/>
      <c r="E362" s="292"/>
      <c r="F362" s="293" t="s">
        <v>940</v>
      </c>
      <c r="G362" s="294"/>
      <c r="H362" s="294"/>
      <c r="I362" s="294"/>
      <c r="J362" s="294"/>
      <c r="K362" s="294"/>
      <c r="L362" s="114">
        <v>18321</v>
      </c>
      <c r="M362" s="114">
        <v>0</v>
      </c>
      <c r="N362" s="114">
        <v>0</v>
      </c>
      <c r="O362" s="114">
        <v>18321</v>
      </c>
      <c r="P362" s="114">
        <f>M362-N362</f>
        <v>0</v>
      </c>
    </row>
    <row r="363" spans="1:16" ht="9.9" customHeight="1" x14ac:dyDescent="0.3">
      <c r="A363" s="203" t="s">
        <v>941</v>
      </c>
      <c r="B363" s="291" t="s">
        <v>336</v>
      </c>
      <c r="C363" s="292"/>
      <c r="D363" s="292"/>
      <c r="E363" s="292"/>
      <c r="F363" s="292"/>
      <c r="G363" s="295" t="s">
        <v>942</v>
      </c>
      <c r="H363" s="296"/>
      <c r="I363" s="296"/>
      <c r="J363" s="296"/>
      <c r="K363" s="296"/>
      <c r="L363" s="115">
        <v>2832</v>
      </c>
      <c r="M363" s="115">
        <v>0</v>
      </c>
      <c r="N363" s="115">
        <v>0</v>
      </c>
      <c r="O363" s="115">
        <v>2832</v>
      </c>
      <c r="P363" s="115">
        <f>M363-N363</f>
        <v>0</v>
      </c>
    </row>
    <row r="364" spans="1:16" ht="9.9" customHeight="1" x14ac:dyDescent="0.3">
      <c r="A364" s="203" t="s">
        <v>945</v>
      </c>
      <c r="B364" s="291" t="s">
        <v>336</v>
      </c>
      <c r="C364" s="292"/>
      <c r="D364" s="292"/>
      <c r="E364" s="292"/>
      <c r="F364" s="292"/>
      <c r="G364" s="295" t="s">
        <v>946</v>
      </c>
      <c r="H364" s="296"/>
      <c r="I364" s="296"/>
      <c r="J364" s="296"/>
      <c r="K364" s="296"/>
      <c r="L364" s="115">
        <v>15489</v>
      </c>
      <c r="M364" s="115">
        <v>0</v>
      </c>
      <c r="N364" s="115">
        <v>0</v>
      </c>
      <c r="O364" s="115">
        <v>15489</v>
      </c>
      <c r="P364" s="115">
        <f>M364-N364</f>
        <v>0</v>
      </c>
    </row>
    <row r="365" spans="1:16" ht="9.9" customHeight="1" x14ac:dyDescent="0.3">
      <c r="A365" s="116" t="s">
        <v>336</v>
      </c>
      <c r="B365" s="291" t="s">
        <v>336</v>
      </c>
      <c r="C365" s="292"/>
      <c r="D365" s="292"/>
      <c r="E365" s="292"/>
      <c r="F365" s="292"/>
      <c r="G365" s="117" t="s">
        <v>336</v>
      </c>
      <c r="H365" s="118"/>
      <c r="I365" s="118"/>
      <c r="J365" s="118"/>
      <c r="K365" s="118"/>
      <c r="L365" s="119"/>
      <c r="M365" s="119"/>
      <c r="N365" s="119"/>
      <c r="O365" s="119"/>
      <c r="P365" s="119"/>
    </row>
    <row r="366" spans="1:16" ht="9.9" customHeight="1" x14ac:dyDescent="0.3">
      <c r="A366" s="204" t="s">
        <v>953</v>
      </c>
      <c r="B366" s="291" t="s">
        <v>336</v>
      </c>
      <c r="C366" s="292"/>
      <c r="D366" s="292"/>
      <c r="E366" s="292"/>
      <c r="F366" s="293" t="s">
        <v>954</v>
      </c>
      <c r="G366" s="294"/>
      <c r="H366" s="294"/>
      <c r="I366" s="294"/>
      <c r="J366" s="294"/>
      <c r="K366" s="294"/>
      <c r="L366" s="114">
        <v>11262</v>
      </c>
      <c r="M366" s="114">
        <v>0</v>
      </c>
      <c r="N366" s="114">
        <v>0</v>
      </c>
      <c r="O366" s="114">
        <v>11262</v>
      </c>
      <c r="P366" s="114">
        <f>M366-N366</f>
        <v>0</v>
      </c>
    </row>
    <row r="367" spans="1:16" ht="9.9" customHeight="1" x14ac:dyDescent="0.3">
      <c r="A367" s="203" t="s">
        <v>955</v>
      </c>
      <c r="B367" s="291" t="s">
        <v>336</v>
      </c>
      <c r="C367" s="292"/>
      <c r="D367" s="292"/>
      <c r="E367" s="292"/>
      <c r="F367" s="292"/>
      <c r="G367" s="295" t="s">
        <v>956</v>
      </c>
      <c r="H367" s="296"/>
      <c r="I367" s="296"/>
      <c r="J367" s="296"/>
      <c r="K367" s="296"/>
      <c r="L367" s="115">
        <v>11262</v>
      </c>
      <c r="M367" s="115">
        <v>0</v>
      </c>
      <c r="N367" s="115">
        <v>0</v>
      </c>
      <c r="O367" s="115">
        <v>11262</v>
      </c>
      <c r="P367" s="115">
        <f>M367-N367</f>
        <v>0</v>
      </c>
    </row>
    <row r="368" spans="1:16" ht="9.9" customHeight="1" x14ac:dyDescent="0.3">
      <c r="A368" s="116" t="s">
        <v>336</v>
      </c>
      <c r="B368" s="291" t="s">
        <v>336</v>
      </c>
      <c r="C368" s="292"/>
      <c r="D368" s="292"/>
      <c r="E368" s="292"/>
      <c r="F368" s="292"/>
      <c r="G368" s="117" t="s">
        <v>336</v>
      </c>
      <c r="H368" s="118"/>
      <c r="I368" s="118"/>
      <c r="J368" s="118"/>
      <c r="K368" s="118"/>
      <c r="L368" s="119"/>
      <c r="M368" s="119"/>
      <c r="N368" s="119"/>
      <c r="O368" s="119"/>
      <c r="P368" s="119"/>
    </row>
    <row r="369" spans="1:16" ht="9.9" customHeight="1" x14ac:dyDescent="0.3">
      <c r="A369" s="204" t="s">
        <v>957</v>
      </c>
      <c r="B369" s="202" t="s">
        <v>336</v>
      </c>
      <c r="C369" s="293" t="s">
        <v>958</v>
      </c>
      <c r="D369" s="294"/>
      <c r="E369" s="294"/>
      <c r="F369" s="294"/>
      <c r="G369" s="294"/>
      <c r="H369" s="294"/>
      <c r="I369" s="294"/>
      <c r="J369" s="294"/>
      <c r="K369" s="294"/>
      <c r="L369" s="114">
        <v>58392.68</v>
      </c>
      <c r="M369" s="114">
        <v>900</v>
      </c>
      <c r="N369" s="114">
        <v>0.01</v>
      </c>
      <c r="O369" s="114">
        <v>59292.67</v>
      </c>
      <c r="P369" s="114">
        <f>M369-N369</f>
        <v>899.99</v>
      </c>
    </row>
    <row r="370" spans="1:16" ht="9.9" customHeight="1" x14ac:dyDescent="0.3">
      <c r="A370" s="204" t="s">
        <v>959</v>
      </c>
      <c r="B370" s="291" t="s">
        <v>336</v>
      </c>
      <c r="C370" s="292"/>
      <c r="D370" s="293" t="s">
        <v>958</v>
      </c>
      <c r="E370" s="294"/>
      <c r="F370" s="294"/>
      <c r="G370" s="294"/>
      <c r="H370" s="294"/>
      <c r="I370" s="294"/>
      <c r="J370" s="294"/>
      <c r="K370" s="294"/>
      <c r="L370" s="114">
        <v>58392.68</v>
      </c>
      <c r="M370" s="114">
        <v>900</v>
      </c>
      <c r="N370" s="114">
        <v>0.01</v>
      </c>
      <c r="O370" s="114">
        <v>59292.67</v>
      </c>
      <c r="P370" s="114">
        <f>M370-N370</f>
        <v>899.99</v>
      </c>
    </row>
    <row r="371" spans="1:16" ht="9.9" customHeight="1" x14ac:dyDescent="0.3">
      <c r="A371" s="204" t="s">
        <v>960</v>
      </c>
      <c r="B371" s="291" t="s">
        <v>336</v>
      </c>
      <c r="C371" s="292"/>
      <c r="D371" s="292"/>
      <c r="E371" s="293" t="s">
        <v>958</v>
      </c>
      <c r="F371" s="294"/>
      <c r="G371" s="294"/>
      <c r="H371" s="294"/>
      <c r="I371" s="294"/>
      <c r="J371" s="294"/>
      <c r="K371" s="294"/>
      <c r="L371" s="114">
        <v>58392.68</v>
      </c>
      <c r="M371" s="114">
        <v>900</v>
      </c>
      <c r="N371" s="114">
        <v>0.01</v>
      </c>
      <c r="O371" s="114">
        <v>59292.67</v>
      </c>
      <c r="P371" s="114">
        <f>M371-N371</f>
        <v>899.99</v>
      </c>
    </row>
    <row r="372" spans="1:16" ht="9.9" customHeight="1" x14ac:dyDescent="0.3">
      <c r="A372" s="204" t="s">
        <v>961</v>
      </c>
      <c r="B372" s="291" t="s">
        <v>336</v>
      </c>
      <c r="C372" s="292"/>
      <c r="D372" s="292"/>
      <c r="E372" s="292"/>
      <c r="F372" s="293" t="s">
        <v>962</v>
      </c>
      <c r="G372" s="294"/>
      <c r="H372" s="294"/>
      <c r="I372" s="294"/>
      <c r="J372" s="294"/>
      <c r="K372" s="294"/>
      <c r="L372" s="114">
        <v>58392.68</v>
      </c>
      <c r="M372" s="114">
        <v>900</v>
      </c>
      <c r="N372" s="114">
        <v>0.01</v>
      </c>
      <c r="O372" s="114">
        <v>59292.67</v>
      </c>
      <c r="P372" s="114">
        <f>M372-N372</f>
        <v>899.99</v>
      </c>
    </row>
    <row r="373" spans="1:16" ht="9.9" customHeight="1" x14ac:dyDescent="0.3">
      <c r="A373" s="203" t="s">
        <v>963</v>
      </c>
      <c r="B373" s="291" t="s">
        <v>336</v>
      </c>
      <c r="C373" s="292"/>
      <c r="D373" s="292"/>
      <c r="E373" s="292"/>
      <c r="F373" s="292"/>
      <c r="G373" s="295" t="s">
        <v>962</v>
      </c>
      <c r="H373" s="296"/>
      <c r="I373" s="296"/>
      <c r="J373" s="296"/>
      <c r="K373" s="296"/>
      <c r="L373" s="115">
        <v>58392.68</v>
      </c>
      <c r="M373" s="115">
        <v>900</v>
      </c>
      <c r="N373" s="115">
        <v>0.01</v>
      </c>
      <c r="O373" s="115">
        <v>59292.67</v>
      </c>
      <c r="P373" s="115">
        <f>M373-N373</f>
        <v>899.99</v>
      </c>
    </row>
    <row r="374" spans="1:16" ht="9.9" customHeight="1" x14ac:dyDescent="0.3">
      <c r="A374" s="116" t="s">
        <v>336</v>
      </c>
      <c r="B374" s="291" t="s">
        <v>336</v>
      </c>
      <c r="C374" s="292"/>
      <c r="D374" s="292"/>
      <c r="E374" s="292"/>
      <c r="F374" s="292"/>
      <c r="G374" s="117" t="s">
        <v>336</v>
      </c>
      <c r="H374" s="118"/>
      <c r="I374" s="118"/>
      <c r="J374" s="118"/>
      <c r="K374" s="118"/>
      <c r="L374" s="119"/>
      <c r="M374" s="119"/>
      <c r="N374" s="119"/>
      <c r="O374" s="119"/>
      <c r="P374" s="119"/>
    </row>
    <row r="375" spans="1:16" ht="9.9" customHeight="1" x14ac:dyDescent="0.3">
      <c r="A375" s="204" t="s">
        <v>964</v>
      </c>
      <c r="B375" s="202" t="s">
        <v>336</v>
      </c>
      <c r="C375" s="293" t="s">
        <v>965</v>
      </c>
      <c r="D375" s="294"/>
      <c r="E375" s="294"/>
      <c r="F375" s="294"/>
      <c r="G375" s="294"/>
      <c r="H375" s="294"/>
      <c r="I375" s="294"/>
      <c r="J375" s="294"/>
      <c r="K375" s="294"/>
      <c r="L375" s="114">
        <v>495180.81</v>
      </c>
      <c r="M375" s="114">
        <v>150407.85999999999</v>
      </c>
      <c r="N375" s="114">
        <v>425.35</v>
      </c>
      <c r="O375" s="114">
        <v>645163.31999999995</v>
      </c>
      <c r="P375" s="114">
        <f t="shared" ref="P375:P380" si="9">M375-N375</f>
        <v>149982.50999999998</v>
      </c>
    </row>
    <row r="376" spans="1:16" ht="9.9" customHeight="1" x14ac:dyDescent="0.3">
      <c r="A376" s="204" t="s">
        <v>966</v>
      </c>
      <c r="B376" s="291" t="s">
        <v>336</v>
      </c>
      <c r="C376" s="292"/>
      <c r="D376" s="293" t="s">
        <v>965</v>
      </c>
      <c r="E376" s="294"/>
      <c r="F376" s="294"/>
      <c r="G376" s="294"/>
      <c r="H376" s="294"/>
      <c r="I376" s="294"/>
      <c r="J376" s="294"/>
      <c r="K376" s="294"/>
      <c r="L376" s="114">
        <v>495180.81</v>
      </c>
      <c r="M376" s="114">
        <v>150407.85999999999</v>
      </c>
      <c r="N376" s="114">
        <v>425.35</v>
      </c>
      <c r="O376" s="114">
        <v>645163.31999999995</v>
      </c>
      <c r="P376" s="114">
        <f t="shared" si="9"/>
        <v>149982.50999999998</v>
      </c>
    </row>
    <row r="377" spans="1:16" ht="9.9" customHeight="1" x14ac:dyDescent="0.3">
      <c r="A377" s="204" t="s">
        <v>967</v>
      </c>
      <c r="B377" s="291" t="s">
        <v>336</v>
      </c>
      <c r="C377" s="292"/>
      <c r="D377" s="292"/>
      <c r="E377" s="293" t="s">
        <v>965</v>
      </c>
      <c r="F377" s="294"/>
      <c r="G377" s="294"/>
      <c r="H377" s="294"/>
      <c r="I377" s="294"/>
      <c r="J377" s="294"/>
      <c r="K377" s="294"/>
      <c r="L377" s="114">
        <v>495180.81</v>
      </c>
      <c r="M377" s="114">
        <v>150407.85999999999</v>
      </c>
      <c r="N377" s="114">
        <v>425.35</v>
      </c>
      <c r="O377" s="114">
        <v>645163.31999999995</v>
      </c>
      <c r="P377" s="114">
        <f t="shared" si="9"/>
        <v>149982.50999999998</v>
      </c>
    </row>
    <row r="378" spans="1:16" ht="9.9" customHeight="1" x14ac:dyDescent="0.3">
      <c r="A378" s="204" t="s">
        <v>968</v>
      </c>
      <c r="B378" s="291" t="s">
        <v>336</v>
      </c>
      <c r="C378" s="292"/>
      <c r="D378" s="292"/>
      <c r="E378" s="292"/>
      <c r="F378" s="293" t="s">
        <v>965</v>
      </c>
      <c r="G378" s="294"/>
      <c r="H378" s="294"/>
      <c r="I378" s="294"/>
      <c r="J378" s="294"/>
      <c r="K378" s="294"/>
      <c r="L378" s="114">
        <v>495180.81</v>
      </c>
      <c r="M378" s="114">
        <v>150407.85999999999</v>
      </c>
      <c r="N378" s="114">
        <v>425.35</v>
      </c>
      <c r="O378" s="114">
        <v>645163.31999999995</v>
      </c>
      <c r="P378" s="114">
        <f t="shared" si="9"/>
        <v>149982.50999999998</v>
      </c>
    </row>
    <row r="379" spans="1:16" ht="9.9" customHeight="1" x14ac:dyDescent="0.3">
      <c r="A379" s="203" t="s">
        <v>969</v>
      </c>
      <c r="B379" s="291" t="s">
        <v>336</v>
      </c>
      <c r="C379" s="292"/>
      <c r="D379" s="292"/>
      <c r="E379" s="292"/>
      <c r="F379" s="292"/>
      <c r="G379" s="295" t="s">
        <v>970</v>
      </c>
      <c r="H379" s="296"/>
      <c r="I379" s="296"/>
      <c r="J379" s="296"/>
      <c r="K379" s="296"/>
      <c r="L379" s="115">
        <v>491600.79</v>
      </c>
      <c r="M379" s="115">
        <v>149771.62</v>
      </c>
      <c r="N379" s="115">
        <v>425.35</v>
      </c>
      <c r="O379" s="115">
        <v>640947.06000000006</v>
      </c>
      <c r="P379" s="115">
        <f t="shared" si="9"/>
        <v>149346.26999999999</v>
      </c>
    </row>
    <row r="380" spans="1:16" ht="9.9" customHeight="1" x14ac:dyDescent="0.3">
      <c r="A380" s="203" t="s">
        <v>971</v>
      </c>
      <c r="B380" s="291" t="s">
        <v>336</v>
      </c>
      <c r="C380" s="292"/>
      <c r="D380" s="292"/>
      <c r="E380" s="292"/>
      <c r="F380" s="292"/>
      <c r="G380" s="295" t="s">
        <v>972</v>
      </c>
      <c r="H380" s="296"/>
      <c r="I380" s="296"/>
      <c r="J380" s="296"/>
      <c r="K380" s="296"/>
      <c r="L380" s="115">
        <v>3580.02</v>
      </c>
      <c r="M380" s="115">
        <v>636.24</v>
      </c>
      <c r="N380" s="115">
        <v>0</v>
      </c>
      <c r="O380" s="115">
        <v>4216.26</v>
      </c>
      <c r="P380" s="115">
        <f t="shared" si="9"/>
        <v>636.24</v>
      </c>
    </row>
    <row r="381" spans="1:16" ht="9.9" customHeight="1" x14ac:dyDescent="0.3">
      <c r="A381" s="116" t="s">
        <v>336</v>
      </c>
      <c r="B381" s="291" t="s">
        <v>336</v>
      </c>
      <c r="C381" s="292"/>
      <c r="D381" s="292"/>
      <c r="E381" s="292"/>
      <c r="F381" s="292"/>
      <c r="G381" s="117" t="s">
        <v>336</v>
      </c>
      <c r="H381" s="118"/>
      <c r="I381" s="118"/>
      <c r="J381" s="118"/>
      <c r="K381" s="118"/>
      <c r="L381" s="119"/>
      <c r="M381" s="119"/>
      <c r="N381" s="119"/>
      <c r="O381" s="119"/>
      <c r="P381" s="119"/>
    </row>
    <row r="382" spans="1:16" ht="9.9" customHeight="1" x14ac:dyDescent="0.3">
      <c r="A382" s="204" t="s">
        <v>973</v>
      </c>
      <c r="B382" s="202" t="s">
        <v>336</v>
      </c>
      <c r="C382" s="293" t="s">
        <v>974</v>
      </c>
      <c r="D382" s="294"/>
      <c r="E382" s="294"/>
      <c r="F382" s="294"/>
      <c r="G382" s="294"/>
      <c r="H382" s="294"/>
      <c r="I382" s="294"/>
      <c r="J382" s="294"/>
      <c r="K382" s="294"/>
      <c r="L382" s="114">
        <v>49553.06</v>
      </c>
      <c r="M382" s="114">
        <v>367.52</v>
      </c>
      <c r="N382" s="114">
        <v>0</v>
      </c>
      <c r="O382" s="114">
        <v>49920.58</v>
      </c>
      <c r="P382" s="114">
        <f>M382-N382</f>
        <v>367.52</v>
      </c>
    </row>
    <row r="383" spans="1:16" ht="9.9" customHeight="1" x14ac:dyDescent="0.3">
      <c r="A383" s="204" t="s">
        <v>975</v>
      </c>
      <c r="B383" s="291" t="s">
        <v>336</v>
      </c>
      <c r="C383" s="292"/>
      <c r="D383" s="293" t="s">
        <v>974</v>
      </c>
      <c r="E383" s="294"/>
      <c r="F383" s="294"/>
      <c r="G383" s="294"/>
      <c r="H383" s="294"/>
      <c r="I383" s="294"/>
      <c r="J383" s="294"/>
      <c r="K383" s="294"/>
      <c r="L383" s="114">
        <v>49553.06</v>
      </c>
      <c r="M383" s="114">
        <v>367.52</v>
      </c>
      <c r="N383" s="114">
        <v>0</v>
      </c>
      <c r="O383" s="114">
        <v>49920.58</v>
      </c>
      <c r="P383" s="114">
        <f>M383-N383</f>
        <v>367.52</v>
      </c>
    </row>
    <row r="384" spans="1:16" ht="9.9" customHeight="1" x14ac:dyDescent="0.3">
      <c r="A384" s="204" t="s">
        <v>976</v>
      </c>
      <c r="B384" s="291" t="s">
        <v>336</v>
      </c>
      <c r="C384" s="292"/>
      <c r="D384" s="292"/>
      <c r="E384" s="293" t="s">
        <v>974</v>
      </c>
      <c r="F384" s="294"/>
      <c r="G384" s="294"/>
      <c r="H384" s="294"/>
      <c r="I384" s="294"/>
      <c r="J384" s="294"/>
      <c r="K384" s="294"/>
      <c r="L384" s="114">
        <v>49553.06</v>
      </c>
      <c r="M384" s="114">
        <v>367.52</v>
      </c>
      <c r="N384" s="114">
        <v>0</v>
      </c>
      <c r="O384" s="114">
        <v>49920.58</v>
      </c>
      <c r="P384" s="114">
        <f>M384-N384</f>
        <v>367.52</v>
      </c>
    </row>
    <row r="385" spans="1:16" ht="9.9" customHeight="1" x14ac:dyDescent="0.3">
      <c r="A385" s="204" t="s">
        <v>977</v>
      </c>
      <c r="B385" s="291" t="s">
        <v>336</v>
      </c>
      <c r="C385" s="292"/>
      <c r="D385" s="292"/>
      <c r="E385" s="292"/>
      <c r="F385" s="293" t="s">
        <v>974</v>
      </c>
      <c r="G385" s="294"/>
      <c r="H385" s="294"/>
      <c r="I385" s="294"/>
      <c r="J385" s="294"/>
      <c r="K385" s="294"/>
      <c r="L385" s="114">
        <v>49553.06</v>
      </c>
      <c r="M385" s="114">
        <v>367.52</v>
      </c>
      <c r="N385" s="114">
        <v>0</v>
      </c>
      <c r="O385" s="114">
        <v>49920.58</v>
      </c>
      <c r="P385" s="114">
        <f>M385-N385</f>
        <v>367.52</v>
      </c>
    </row>
    <row r="386" spans="1:16" ht="9.9" customHeight="1" x14ac:dyDescent="0.3">
      <c r="A386" s="203" t="s">
        <v>978</v>
      </c>
      <c r="B386" s="291" t="s">
        <v>336</v>
      </c>
      <c r="C386" s="292"/>
      <c r="D386" s="292"/>
      <c r="E386" s="292"/>
      <c r="F386" s="292"/>
      <c r="G386" s="295" t="s">
        <v>658</v>
      </c>
      <c r="H386" s="296"/>
      <c r="I386" s="296"/>
      <c r="J386" s="296"/>
      <c r="K386" s="296"/>
      <c r="L386" s="115">
        <v>49553.06</v>
      </c>
      <c r="M386" s="115">
        <v>367.52</v>
      </c>
      <c r="N386" s="115">
        <v>0</v>
      </c>
      <c r="O386" s="115">
        <v>49920.58</v>
      </c>
      <c r="P386" s="115">
        <f>M386-N386</f>
        <v>367.52</v>
      </c>
    </row>
    <row r="387" spans="1:16" ht="9.9" customHeight="1" x14ac:dyDescent="0.3">
      <c r="A387" s="116" t="s">
        <v>336</v>
      </c>
      <c r="B387" s="291" t="s">
        <v>336</v>
      </c>
      <c r="C387" s="292"/>
      <c r="D387" s="292"/>
      <c r="E387" s="292"/>
      <c r="F387" s="292"/>
      <c r="G387" s="117" t="s">
        <v>336</v>
      </c>
      <c r="H387" s="118"/>
      <c r="I387" s="118"/>
      <c r="J387" s="118"/>
      <c r="K387" s="118"/>
      <c r="L387" s="119"/>
      <c r="M387" s="119"/>
      <c r="N387" s="119"/>
      <c r="O387" s="119"/>
      <c r="P387" s="119"/>
    </row>
    <row r="388" spans="1:16" ht="9.9" customHeight="1" x14ac:dyDescent="0.3">
      <c r="A388" s="204" t="s">
        <v>979</v>
      </c>
      <c r="B388" s="202" t="s">
        <v>336</v>
      </c>
      <c r="C388" s="293" t="s">
        <v>980</v>
      </c>
      <c r="D388" s="294"/>
      <c r="E388" s="294"/>
      <c r="F388" s="294"/>
      <c r="G388" s="294"/>
      <c r="H388" s="294"/>
      <c r="I388" s="294"/>
      <c r="J388" s="294"/>
      <c r="K388" s="294"/>
      <c r="L388" s="114">
        <v>499923.85</v>
      </c>
      <c r="M388" s="114">
        <v>24297</v>
      </c>
      <c r="N388" s="114">
        <v>0</v>
      </c>
      <c r="O388" s="114">
        <v>524220.85</v>
      </c>
      <c r="P388" s="114">
        <f t="shared" ref="P388:P394" si="10">M388-N388</f>
        <v>24297</v>
      </c>
    </row>
    <row r="389" spans="1:16" ht="9.9" customHeight="1" x14ac:dyDescent="0.3">
      <c r="A389" s="204" t="s">
        <v>981</v>
      </c>
      <c r="B389" s="291" t="s">
        <v>336</v>
      </c>
      <c r="C389" s="292"/>
      <c r="D389" s="293" t="s">
        <v>980</v>
      </c>
      <c r="E389" s="294"/>
      <c r="F389" s="294"/>
      <c r="G389" s="294"/>
      <c r="H389" s="294"/>
      <c r="I389" s="294"/>
      <c r="J389" s="294"/>
      <c r="K389" s="294"/>
      <c r="L389" s="114">
        <v>499923.85</v>
      </c>
      <c r="M389" s="114">
        <v>24297</v>
      </c>
      <c r="N389" s="114">
        <v>0</v>
      </c>
      <c r="O389" s="114">
        <v>524220.85</v>
      </c>
      <c r="P389" s="114">
        <f t="shared" si="10"/>
        <v>24297</v>
      </c>
    </row>
    <row r="390" spans="1:16" ht="9.9" customHeight="1" x14ac:dyDescent="0.3">
      <c r="A390" s="204" t="s">
        <v>982</v>
      </c>
      <c r="B390" s="291" t="s">
        <v>336</v>
      </c>
      <c r="C390" s="292"/>
      <c r="D390" s="292"/>
      <c r="E390" s="293" t="s">
        <v>980</v>
      </c>
      <c r="F390" s="294"/>
      <c r="G390" s="294"/>
      <c r="H390" s="294"/>
      <c r="I390" s="294"/>
      <c r="J390" s="294"/>
      <c r="K390" s="294"/>
      <c r="L390" s="114">
        <v>499923.85</v>
      </c>
      <c r="M390" s="114">
        <v>24297</v>
      </c>
      <c r="N390" s="114">
        <v>0</v>
      </c>
      <c r="O390" s="114">
        <v>524220.85</v>
      </c>
      <c r="P390" s="114">
        <f t="shared" si="10"/>
        <v>24297</v>
      </c>
    </row>
    <row r="391" spans="1:16" ht="9.9" customHeight="1" x14ac:dyDescent="0.3">
      <c r="A391" s="204" t="s">
        <v>983</v>
      </c>
      <c r="B391" s="291" t="s">
        <v>336</v>
      </c>
      <c r="C391" s="292"/>
      <c r="D391" s="292"/>
      <c r="E391" s="292"/>
      <c r="F391" s="293" t="s">
        <v>980</v>
      </c>
      <c r="G391" s="294"/>
      <c r="H391" s="294"/>
      <c r="I391" s="294"/>
      <c r="J391" s="294"/>
      <c r="K391" s="294"/>
      <c r="L391" s="114">
        <v>499923.85</v>
      </c>
      <c r="M391" s="114">
        <v>24297</v>
      </c>
      <c r="N391" s="114">
        <v>0</v>
      </c>
      <c r="O391" s="114">
        <v>524220.85</v>
      </c>
      <c r="P391" s="114">
        <f t="shared" si="10"/>
        <v>24297</v>
      </c>
    </row>
    <row r="392" spans="1:16" ht="9.9" customHeight="1" x14ac:dyDescent="0.3">
      <c r="A392" s="203" t="s">
        <v>984</v>
      </c>
      <c r="B392" s="291" t="s">
        <v>336</v>
      </c>
      <c r="C392" s="292"/>
      <c r="D392" s="292"/>
      <c r="E392" s="292"/>
      <c r="F392" s="292"/>
      <c r="G392" s="295" t="s">
        <v>985</v>
      </c>
      <c r="H392" s="296"/>
      <c r="I392" s="296"/>
      <c r="J392" s="296"/>
      <c r="K392" s="296"/>
      <c r="L392" s="115">
        <v>95535.57</v>
      </c>
      <c r="M392" s="115">
        <v>24297</v>
      </c>
      <c r="N392" s="115">
        <v>0</v>
      </c>
      <c r="O392" s="115">
        <v>119832.57</v>
      </c>
      <c r="P392" s="115">
        <f t="shared" si="10"/>
        <v>24297</v>
      </c>
    </row>
    <row r="393" spans="1:16" ht="9.9" customHeight="1" x14ac:dyDescent="0.3">
      <c r="A393" s="203" t="s">
        <v>986</v>
      </c>
      <c r="B393" s="291" t="s">
        <v>336</v>
      </c>
      <c r="C393" s="292"/>
      <c r="D393" s="292"/>
      <c r="E393" s="292"/>
      <c r="F393" s="292"/>
      <c r="G393" s="295" t="s">
        <v>987</v>
      </c>
      <c r="H393" s="296"/>
      <c r="I393" s="296"/>
      <c r="J393" s="296"/>
      <c r="K393" s="296"/>
      <c r="L393" s="115">
        <v>397484.65</v>
      </c>
      <c r="M393" s="115">
        <v>0</v>
      </c>
      <c r="N393" s="115">
        <v>0</v>
      </c>
      <c r="O393" s="115">
        <v>397484.65</v>
      </c>
      <c r="P393" s="115">
        <f t="shared" si="10"/>
        <v>0</v>
      </c>
    </row>
    <row r="394" spans="1:16" ht="9.9" customHeight="1" x14ac:dyDescent="0.3">
      <c r="A394" s="203" t="s">
        <v>988</v>
      </c>
      <c r="B394" s="291" t="s">
        <v>336</v>
      </c>
      <c r="C394" s="292"/>
      <c r="D394" s="292"/>
      <c r="E394" s="292"/>
      <c r="F394" s="292"/>
      <c r="G394" s="295" t="s">
        <v>989</v>
      </c>
      <c r="H394" s="296"/>
      <c r="I394" s="296"/>
      <c r="J394" s="296"/>
      <c r="K394" s="296"/>
      <c r="L394" s="115">
        <v>6903.63</v>
      </c>
      <c r="M394" s="115">
        <v>0</v>
      </c>
      <c r="N394" s="115">
        <v>0</v>
      </c>
      <c r="O394" s="115">
        <v>6903.63</v>
      </c>
      <c r="P394" s="115">
        <f t="shared" si="10"/>
        <v>0</v>
      </c>
    </row>
    <row r="395" spans="1:16" ht="9.9" customHeight="1" x14ac:dyDescent="0.3">
      <c r="A395" s="204" t="s">
        <v>336</v>
      </c>
      <c r="B395" s="291" t="s">
        <v>336</v>
      </c>
      <c r="C395" s="292"/>
      <c r="D395" s="292"/>
      <c r="E395" s="120" t="s">
        <v>336</v>
      </c>
      <c r="F395" s="121"/>
      <c r="G395" s="121"/>
      <c r="H395" s="121"/>
      <c r="I395" s="121"/>
      <c r="J395" s="121"/>
      <c r="K395" s="121"/>
      <c r="L395" s="122"/>
      <c r="M395" s="122"/>
      <c r="N395" s="122"/>
      <c r="O395" s="122"/>
      <c r="P395" s="122"/>
    </row>
    <row r="396" spans="1:16" ht="9.9" customHeight="1" x14ac:dyDescent="0.3">
      <c r="A396" s="204" t="s">
        <v>990</v>
      </c>
      <c r="B396" s="293" t="s">
        <v>991</v>
      </c>
      <c r="C396" s="294"/>
      <c r="D396" s="294"/>
      <c r="E396" s="294"/>
      <c r="F396" s="294"/>
      <c r="G396" s="294"/>
      <c r="H396" s="294"/>
      <c r="I396" s="294"/>
      <c r="J396" s="294"/>
      <c r="K396" s="294"/>
      <c r="L396" s="114">
        <v>4844821.93</v>
      </c>
      <c r="M396" s="114">
        <v>0</v>
      </c>
      <c r="N396" s="114">
        <v>698544.61</v>
      </c>
      <c r="O396" s="114">
        <v>5543366.54</v>
      </c>
      <c r="P396" s="114">
        <f t="shared" ref="P396:P401" si="11">N396-M396</f>
        <v>698544.61</v>
      </c>
    </row>
    <row r="397" spans="1:16" ht="9.9" customHeight="1" x14ac:dyDescent="0.3">
      <c r="A397" s="204" t="s">
        <v>992</v>
      </c>
      <c r="B397" s="202" t="s">
        <v>336</v>
      </c>
      <c r="C397" s="293" t="s">
        <v>991</v>
      </c>
      <c r="D397" s="294"/>
      <c r="E397" s="294"/>
      <c r="F397" s="294"/>
      <c r="G397" s="294"/>
      <c r="H397" s="294"/>
      <c r="I397" s="294"/>
      <c r="J397" s="294"/>
      <c r="K397" s="294"/>
      <c r="L397" s="114">
        <v>4844821.93</v>
      </c>
      <c r="M397" s="114">
        <v>0</v>
      </c>
      <c r="N397" s="114">
        <v>698544.61</v>
      </c>
      <c r="O397" s="114">
        <v>5543366.54</v>
      </c>
      <c r="P397" s="114">
        <f t="shared" si="11"/>
        <v>698544.61</v>
      </c>
    </row>
    <row r="398" spans="1:16" ht="9.9" customHeight="1" x14ac:dyDescent="0.3">
      <c r="A398" s="204" t="s">
        <v>993</v>
      </c>
      <c r="B398" s="291" t="s">
        <v>336</v>
      </c>
      <c r="C398" s="292"/>
      <c r="D398" s="293" t="s">
        <v>991</v>
      </c>
      <c r="E398" s="294"/>
      <c r="F398" s="294"/>
      <c r="G398" s="294"/>
      <c r="H398" s="294"/>
      <c r="I398" s="294"/>
      <c r="J398" s="294"/>
      <c r="K398" s="294"/>
      <c r="L398" s="114">
        <v>4844821.93</v>
      </c>
      <c r="M398" s="114">
        <v>0</v>
      </c>
      <c r="N398" s="114">
        <v>698544.61</v>
      </c>
      <c r="O398" s="114">
        <v>5543366.54</v>
      </c>
      <c r="P398" s="114">
        <f t="shared" si="11"/>
        <v>698544.61</v>
      </c>
    </row>
    <row r="399" spans="1:16" ht="9.9" customHeight="1" x14ac:dyDescent="0.3">
      <c r="A399" s="204" t="s">
        <v>994</v>
      </c>
      <c r="B399" s="291" t="s">
        <v>336</v>
      </c>
      <c r="C399" s="292"/>
      <c r="D399" s="292"/>
      <c r="E399" s="293" t="s">
        <v>995</v>
      </c>
      <c r="F399" s="294"/>
      <c r="G399" s="294"/>
      <c r="H399" s="294"/>
      <c r="I399" s="294"/>
      <c r="J399" s="294"/>
      <c r="K399" s="294"/>
      <c r="L399" s="114">
        <v>3507495.89</v>
      </c>
      <c r="M399" s="114">
        <v>0</v>
      </c>
      <c r="N399" s="114">
        <v>622464.04</v>
      </c>
      <c r="O399" s="114">
        <v>4129959.93</v>
      </c>
      <c r="P399" s="114">
        <f t="shared" si="11"/>
        <v>622464.04</v>
      </c>
    </row>
    <row r="400" spans="1:16" ht="9.9" customHeight="1" x14ac:dyDescent="0.3">
      <c r="A400" s="204" t="s">
        <v>996</v>
      </c>
      <c r="B400" s="291" t="s">
        <v>336</v>
      </c>
      <c r="C400" s="292"/>
      <c r="D400" s="292"/>
      <c r="E400" s="292"/>
      <c r="F400" s="293" t="s">
        <v>995</v>
      </c>
      <c r="G400" s="294"/>
      <c r="H400" s="294"/>
      <c r="I400" s="294"/>
      <c r="J400" s="294"/>
      <c r="K400" s="294"/>
      <c r="L400" s="114">
        <v>3507495.89</v>
      </c>
      <c r="M400" s="114">
        <v>0</v>
      </c>
      <c r="N400" s="114">
        <v>622464.04</v>
      </c>
      <c r="O400" s="114">
        <v>4129959.93</v>
      </c>
      <c r="P400" s="114">
        <f t="shared" si="11"/>
        <v>622464.04</v>
      </c>
    </row>
    <row r="401" spans="1:16" ht="9.9" customHeight="1" x14ac:dyDescent="0.3">
      <c r="A401" s="203" t="s">
        <v>997</v>
      </c>
      <c r="B401" s="291" t="s">
        <v>336</v>
      </c>
      <c r="C401" s="292"/>
      <c r="D401" s="292"/>
      <c r="E401" s="292"/>
      <c r="F401" s="292"/>
      <c r="G401" s="295" t="s">
        <v>631</v>
      </c>
      <c r="H401" s="296"/>
      <c r="I401" s="296"/>
      <c r="J401" s="296"/>
      <c r="K401" s="296"/>
      <c r="L401" s="115">
        <v>3507495.89</v>
      </c>
      <c r="M401" s="115">
        <v>0</v>
      </c>
      <c r="N401" s="115">
        <v>622464.04</v>
      </c>
      <c r="O401" s="115">
        <v>4129959.93</v>
      </c>
      <c r="P401" s="115">
        <f t="shared" si="11"/>
        <v>622464.04</v>
      </c>
    </row>
    <row r="402" spans="1:16" ht="9.9" customHeight="1" x14ac:dyDescent="0.3">
      <c r="A402" s="116" t="s">
        <v>336</v>
      </c>
      <c r="B402" s="291" t="s">
        <v>336</v>
      </c>
      <c r="C402" s="292"/>
      <c r="D402" s="292"/>
      <c r="E402" s="292"/>
      <c r="F402" s="292"/>
      <c r="G402" s="117" t="s">
        <v>336</v>
      </c>
      <c r="H402" s="118"/>
      <c r="I402" s="118"/>
      <c r="J402" s="118"/>
      <c r="K402" s="118"/>
      <c r="L402" s="119"/>
      <c r="M402" s="119"/>
      <c r="N402" s="119"/>
      <c r="O402" s="119"/>
      <c r="P402" s="119"/>
    </row>
    <row r="403" spans="1:16" ht="9.9" customHeight="1" x14ac:dyDescent="0.3">
      <c r="A403" s="204" t="s">
        <v>1000</v>
      </c>
      <c r="B403" s="291" t="s">
        <v>336</v>
      </c>
      <c r="C403" s="292"/>
      <c r="D403" s="292"/>
      <c r="E403" s="293" t="s">
        <v>1001</v>
      </c>
      <c r="F403" s="294"/>
      <c r="G403" s="294"/>
      <c r="H403" s="294"/>
      <c r="I403" s="294"/>
      <c r="J403" s="294"/>
      <c r="K403" s="294"/>
      <c r="L403" s="114">
        <v>1157652.3799999999</v>
      </c>
      <c r="M403" s="114">
        <v>0</v>
      </c>
      <c r="N403" s="114">
        <v>26312.23</v>
      </c>
      <c r="O403" s="114">
        <v>1183964.6100000001</v>
      </c>
      <c r="P403" s="114">
        <f t="shared" ref="P403:P410" si="12">N403-M403</f>
        <v>26312.23</v>
      </c>
    </row>
    <row r="404" spans="1:16" ht="9.9" customHeight="1" x14ac:dyDescent="0.3">
      <c r="A404" s="204" t="s">
        <v>1002</v>
      </c>
      <c r="B404" s="291" t="s">
        <v>336</v>
      </c>
      <c r="C404" s="292"/>
      <c r="D404" s="292"/>
      <c r="E404" s="292"/>
      <c r="F404" s="293" t="s">
        <v>1003</v>
      </c>
      <c r="G404" s="294"/>
      <c r="H404" s="294"/>
      <c r="I404" s="294"/>
      <c r="J404" s="294"/>
      <c r="K404" s="294"/>
      <c r="L404" s="114">
        <v>110495.38</v>
      </c>
      <c r="M404" s="114">
        <v>0</v>
      </c>
      <c r="N404" s="114">
        <v>0</v>
      </c>
      <c r="O404" s="114">
        <v>110495.38</v>
      </c>
      <c r="P404" s="114">
        <f t="shared" si="12"/>
        <v>0</v>
      </c>
    </row>
    <row r="405" spans="1:16" ht="9.9" customHeight="1" x14ac:dyDescent="0.3">
      <c r="A405" s="203" t="s">
        <v>1004</v>
      </c>
      <c r="B405" s="291" t="s">
        <v>336</v>
      </c>
      <c r="C405" s="292"/>
      <c r="D405" s="292"/>
      <c r="E405" s="292"/>
      <c r="F405" s="292"/>
      <c r="G405" s="295" t="s">
        <v>1005</v>
      </c>
      <c r="H405" s="296"/>
      <c r="I405" s="296"/>
      <c r="J405" s="296"/>
      <c r="K405" s="296"/>
      <c r="L405" s="115">
        <v>64380</v>
      </c>
      <c r="M405" s="115">
        <v>0</v>
      </c>
      <c r="N405" s="115">
        <v>0</v>
      </c>
      <c r="O405" s="115">
        <v>64380</v>
      </c>
      <c r="P405" s="115">
        <f t="shared" si="12"/>
        <v>0</v>
      </c>
    </row>
    <row r="406" spans="1:16" ht="9.9" customHeight="1" x14ac:dyDescent="0.3">
      <c r="A406" s="203" t="s">
        <v>1006</v>
      </c>
      <c r="B406" s="291" t="s">
        <v>336</v>
      </c>
      <c r="C406" s="292"/>
      <c r="D406" s="292"/>
      <c r="E406" s="292"/>
      <c r="F406" s="292"/>
      <c r="G406" s="295" t="s">
        <v>1007</v>
      </c>
      <c r="H406" s="296"/>
      <c r="I406" s="296"/>
      <c r="J406" s="296"/>
      <c r="K406" s="296"/>
      <c r="L406" s="115">
        <v>34115.379999999997</v>
      </c>
      <c r="M406" s="115">
        <v>0</v>
      </c>
      <c r="N406" s="115">
        <v>0</v>
      </c>
      <c r="O406" s="115">
        <v>34115.379999999997</v>
      </c>
      <c r="P406" s="115">
        <f t="shared" si="12"/>
        <v>0</v>
      </c>
    </row>
    <row r="407" spans="1:16" ht="9.9" customHeight="1" x14ac:dyDescent="0.3">
      <c r="A407" s="203" t="s">
        <v>1008</v>
      </c>
      <c r="B407" s="291" t="s">
        <v>336</v>
      </c>
      <c r="C407" s="292"/>
      <c r="D407" s="292"/>
      <c r="E407" s="292"/>
      <c r="F407" s="292"/>
      <c r="G407" s="295" t="s">
        <v>1009</v>
      </c>
      <c r="H407" s="296"/>
      <c r="I407" s="296"/>
      <c r="J407" s="296"/>
      <c r="K407" s="296"/>
      <c r="L407" s="115">
        <v>12000</v>
      </c>
      <c r="M407" s="115">
        <v>0</v>
      </c>
      <c r="N407" s="115">
        <v>0</v>
      </c>
      <c r="O407" s="115">
        <v>12000</v>
      </c>
      <c r="P407" s="115">
        <f t="shared" si="12"/>
        <v>0</v>
      </c>
    </row>
    <row r="408" spans="1:16" ht="9.9" customHeight="1" x14ac:dyDescent="0.3">
      <c r="A408" s="116" t="s">
        <v>336</v>
      </c>
      <c r="B408" s="291" t="s">
        <v>336</v>
      </c>
      <c r="C408" s="292"/>
      <c r="D408" s="292"/>
      <c r="E408" s="292"/>
      <c r="F408" s="292"/>
      <c r="G408" s="117" t="s">
        <v>336</v>
      </c>
      <c r="H408" s="118"/>
      <c r="I408" s="118"/>
      <c r="J408" s="118"/>
      <c r="K408" s="118"/>
      <c r="L408" s="119"/>
      <c r="M408" s="119"/>
      <c r="N408" s="119"/>
      <c r="O408" s="119"/>
      <c r="P408" s="119">
        <f t="shared" si="12"/>
        <v>0</v>
      </c>
    </row>
    <row r="409" spans="1:16" ht="9.9" customHeight="1" x14ac:dyDescent="0.3">
      <c r="A409" s="204" t="s">
        <v>1010</v>
      </c>
      <c r="B409" s="291" t="s">
        <v>336</v>
      </c>
      <c r="C409" s="292"/>
      <c r="D409" s="292"/>
      <c r="E409" s="292"/>
      <c r="F409" s="293" t="s">
        <v>1011</v>
      </c>
      <c r="G409" s="294"/>
      <c r="H409" s="294"/>
      <c r="I409" s="294"/>
      <c r="J409" s="294"/>
      <c r="K409" s="294"/>
      <c r="L409" s="114">
        <v>548560</v>
      </c>
      <c r="M409" s="114">
        <v>0</v>
      </c>
      <c r="N409" s="114">
        <v>0</v>
      </c>
      <c r="O409" s="114">
        <v>548560</v>
      </c>
      <c r="P409" s="114">
        <f t="shared" si="12"/>
        <v>0</v>
      </c>
    </row>
    <row r="410" spans="1:16" ht="9.9" customHeight="1" x14ac:dyDescent="0.3">
      <c r="A410" s="203" t="s">
        <v>1012</v>
      </c>
      <c r="B410" s="291" t="s">
        <v>336</v>
      </c>
      <c r="C410" s="292"/>
      <c r="D410" s="292"/>
      <c r="E410" s="292"/>
      <c r="F410" s="292"/>
      <c r="G410" s="295" t="s">
        <v>1013</v>
      </c>
      <c r="H410" s="296"/>
      <c r="I410" s="296"/>
      <c r="J410" s="296"/>
      <c r="K410" s="296"/>
      <c r="L410" s="115">
        <v>548560</v>
      </c>
      <c r="M410" s="115">
        <v>0</v>
      </c>
      <c r="N410" s="115">
        <v>0</v>
      </c>
      <c r="O410" s="115">
        <v>548560</v>
      </c>
      <c r="P410" s="115">
        <f t="shared" si="12"/>
        <v>0</v>
      </c>
    </row>
    <row r="411" spans="1:16" ht="9.9" customHeight="1" x14ac:dyDescent="0.3">
      <c r="A411" s="116" t="s">
        <v>336</v>
      </c>
      <c r="B411" s="291" t="s">
        <v>336</v>
      </c>
      <c r="C411" s="292"/>
      <c r="D411" s="292"/>
      <c r="E411" s="292"/>
      <c r="F411" s="292"/>
      <c r="G411" s="117" t="s">
        <v>336</v>
      </c>
      <c r="H411" s="118"/>
      <c r="I411" s="118"/>
      <c r="J411" s="118"/>
      <c r="K411" s="118"/>
      <c r="L411" s="119"/>
      <c r="M411" s="119"/>
      <c r="N411" s="119"/>
      <c r="O411" s="119"/>
      <c r="P411" s="119"/>
    </row>
    <row r="412" spans="1:16" ht="9.9" customHeight="1" x14ac:dyDescent="0.3">
      <c r="A412" s="204" t="s">
        <v>1014</v>
      </c>
      <c r="B412" s="291" t="s">
        <v>336</v>
      </c>
      <c r="C412" s="292"/>
      <c r="D412" s="292"/>
      <c r="E412" s="292"/>
      <c r="F412" s="293" t="s">
        <v>1015</v>
      </c>
      <c r="G412" s="294"/>
      <c r="H412" s="294"/>
      <c r="I412" s="294"/>
      <c r="J412" s="294"/>
      <c r="K412" s="294"/>
      <c r="L412" s="114">
        <v>498597</v>
      </c>
      <c r="M412" s="114">
        <v>0</v>
      </c>
      <c r="N412" s="114">
        <v>26312.23</v>
      </c>
      <c r="O412" s="114">
        <v>524909.23</v>
      </c>
      <c r="P412" s="114">
        <f>N412-M412</f>
        <v>26312.23</v>
      </c>
    </row>
    <row r="413" spans="1:16" ht="9.9" customHeight="1" x14ac:dyDescent="0.3">
      <c r="A413" s="203" t="s">
        <v>1016</v>
      </c>
      <c r="B413" s="291" t="s">
        <v>336</v>
      </c>
      <c r="C413" s="292"/>
      <c r="D413" s="292"/>
      <c r="E413" s="292"/>
      <c r="F413" s="292"/>
      <c r="G413" s="295" t="s">
        <v>1017</v>
      </c>
      <c r="H413" s="296"/>
      <c r="I413" s="296"/>
      <c r="J413" s="296"/>
      <c r="K413" s="296"/>
      <c r="L413" s="115">
        <v>498597</v>
      </c>
      <c r="M413" s="115">
        <v>0</v>
      </c>
      <c r="N413" s="115">
        <v>26312.23</v>
      </c>
      <c r="O413" s="115">
        <v>524909.23</v>
      </c>
      <c r="P413" s="115">
        <f>N413-M413</f>
        <v>26312.23</v>
      </c>
    </row>
    <row r="414" spans="1:16" ht="9.9" customHeight="1" x14ac:dyDescent="0.3">
      <c r="A414" s="116" t="s">
        <v>336</v>
      </c>
      <c r="B414" s="291" t="s">
        <v>336</v>
      </c>
      <c r="C414" s="292"/>
      <c r="D414" s="292"/>
      <c r="E414" s="292"/>
      <c r="F414" s="292"/>
      <c r="G414" s="117" t="s">
        <v>336</v>
      </c>
      <c r="H414" s="118"/>
      <c r="I414" s="118"/>
      <c r="J414" s="118"/>
      <c r="K414" s="118"/>
      <c r="L414" s="119"/>
      <c r="M414" s="119"/>
      <c r="N414" s="119"/>
      <c r="O414" s="119"/>
      <c r="P414" s="119"/>
    </row>
    <row r="415" spans="1:16" ht="9.9" customHeight="1" x14ac:dyDescent="0.3">
      <c r="A415" s="204" t="s">
        <v>1018</v>
      </c>
      <c r="B415" s="291" t="s">
        <v>336</v>
      </c>
      <c r="C415" s="292"/>
      <c r="D415" s="292"/>
      <c r="E415" s="293" t="s">
        <v>1019</v>
      </c>
      <c r="F415" s="294"/>
      <c r="G415" s="294"/>
      <c r="H415" s="294"/>
      <c r="I415" s="294"/>
      <c r="J415" s="294"/>
      <c r="K415" s="294"/>
      <c r="L415" s="114">
        <v>83283.56</v>
      </c>
      <c r="M415" s="114">
        <v>0</v>
      </c>
      <c r="N415" s="114">
        <v>25267.26</v>
      </c>
      <c r="O415" s="114">
        <v>108550.82</v>
      </c>
      <c r="P415" s="114">
        <f>N415-M415</f>
        <v>25267.26</v>
      </c>
    </row>
    <row r="416" spans="1:16" ht="9.9" customHeight="1" x14ac:dyDescent="0.3">
      <c r="A416" s="204" t="s">
        <v>1020</v>
      </c>
      <c r="B416" s="291" t="s">
        <v>336</v>
      </c>
      <c r="C416" s="292"/>
      <c r="D416" s="292"/>
      <c r="E416" s="292"/>
      <c r="F416" s="293" t="s">
        <v>1019</v>
      </c>
      <c r="G416" s="294"/>
      <c r="H416" s="294"/>
      <c r="I416" s="294"/>
      <c r="J416" s="294"/>
      <c r="K416" s="294"/>
      <c r="L416" s="114">
        <v>83283.56</v>
      </c>
      <c r="M416" s="114">
        <v>0</v>
      </c>
      <c r="N416" s="114">
        <v>25267.26</v>
      </c>
      <c r="O416" s="114">
        <v>108550.82</v>
      </c>
      <c r="P416" s="114">
        <f>N416-M416</f>
        <v>25267.26</v>
      </c>
    </row>
    <row r="417" spans="1:16" ht="9.9" customHeight="1" x14ac:dyDescent="0.3">
      <c r="A417" s="203" t="s">
        <v>1021</v>
      </c>
      <c r="B417" s="291" t="s">
        <v>336</v>
      </c>
      <c r="C417" s="292"/>
      <c r="D417" s="292"/>
      <c r="E417" s="292"/>
      <c r="F417" s="292"/>
      <c r="G417" s="295" t="s">
        <v>1022</v>
      </c>
      <c r="H417" s="296"/>
      <c r="I417" s="296"/>
      <c r="J417" s="296"/>
      <c r="K417" s="296"/>
      <c r="L417" s="115">
        <v>82598.710000000006</v>
      </c>
      <c r="M417" s="115">
        <v>0</v>
      </c>
      <c r="N417" s="115">
        <v>25267.24</v>
      </c>
      <c r="O417" s="115">
        <v>107865.95</v>
      </c>
      <c r="P417" s="115">
        <f>N417-M417</f>
        <v>25267.24</v>
      </c>
    </row>
    <row r="418" spans="1:16" ht="9.9" customHeight="1" x14ac:dyDescent="0.3">
      <c r="A418" s="203" t="s">
        <v>1023</v>
      </c>
      <c r="B418" s="291" t="s">
        <v>336</v>
      </c>
      <c r="C418" s="292"/>
      <c r="D418" s="292"/>
      <c r="E418" s="292"/>
      <c r="F418" s="292"/>
      <c r="G418" s="295" t="s">
        <v>1024</v>
      </c>
      <c r="H418" s="296"/>
      <c r="I418" s="296"/>
      <c r="J418" s="296"/>
      <c r="K418" s="296"/>
      <c r="L418" s="115">
        <v>684.85</v>
      </c>
      <c r="M418" s="115">
        <v>0</v>
      </c>
      <c r="N418" s="115">
        <v>0.02</v>
      </c>
      <c r="O418" s="115">
        <v>684.87</v>
      </c>
      <c r="P418" s="115">
        <f>N418-M418</f>
        <v>0.02</v>
      </c>
    </row>
    <row r="419" spans="1:16" ht="9.9" customHeight="1" x14ac:dyDescent="0.3">
      <c r="A419" s="116" t="s">
        <v>336</v>
      </c>
      <c r="B419" s="291" t="s">
        <v>336</v>
      </c>
      <c r="C419" s="292"/>
      <c r="D419" s="292"/>
      <c r="E419" s="292"/>
      <c r="F419" s="292"/>
      <c r="G419" s="117" t="s">
        <v>336</v>
      </c>
      <c r="H419" s="118"/>
      <c r="I419" s="118"/>
      <c r="J419" s="118"/>
      <c r="K419" s="118"/>
      <c r="L419" s="119"/>
      <c r="M419" s="119"/>
      <c r="N419" s="119"/>
      <c r="O419" s="119"/>
      <c r="P419" s="119"/>
    </row>
    <row r="420" spans="1:16" ht="9.9" customHeight="1" x14ac:dyDescent="0.3">
      <c r="A420" s="204" t="s">
        <v>1025</v>
      </c>
      <c r="B420" s="291" t="s">
        <v>336</v>
      </c>
      <c r="C420" s="292"/>
      <c r="D420" s="292"/>
      <c r="E420" s="293" t="s">
        <v>1026</v>
      </c>
      <c r="F420" s="294"/>
      <c r="G420" s="294"/>
      <c r="H420" s="294"/>
      <c r="I420" s="294"/>
      <c r="J420" s="294"/>
      <c r="K420" s="294"/>
      <c r="L420" s="114">
        <v>527.79999999999995</v>
      </c>
      <c r="M420" s="114">
        <v>0</v>
      </c>
      <c r="N420" s="114">
        <v>11.17</v>
      </c>
      <c r="O420" s="114">
        <v>538.97</v>
      </c>
      <c r="P420" s="114">
        <f>N420-M420</f>
        <v>11.17</v>
      </c>
    </row>
    <row r="421" spans="1:16" ht="9.9" customHeight="1" x14ac:dyDescent="0.3">
      <c r="A421" s="204" t="s">
        <v>1027</v>
      </c>
      <c r="B421" s="291" t="s">
        <v>336</v>
      </c>
      <c r="C421" s="292"/>
      <c r="D421" s="292"/>
      <c r="E421" s="292"/>
      <c r="F421" s="293" t="s">
        <v>1028</v>
      </c>
      <c r="G421" s="294"/>
      <c r="H421" s="294"/>
      <c r="I421" s="294"/>
      <c r="J421" s="294"/>
      <c r="K421" s="294"/>
      <c r="L421" s="114">
        <v>527.79999999999995</v>
      </c>
      <c r="M421" s="114">
        <v>0</v>
      </c>
      <c r="N421" s="114">
        <v>11.17</v>
      </c>
      <c r="O421" s="114">
        <v>538.97</v>
      </c>
      <c r="P421" s="114">
        <f>N421-M421</f>
        <v>11.17</v>
      </c>
    </row>
    <row r="422" spans="1:16" ht="9.9" customHeight="1" x14ac:dyDescent="0.3">
      <c r="A422" s="203" t="s">
        <v>1029</v>
      </c>
      <c r="B422" s="291" t="s">
        <v>336</v>
      </c>
      <c r="C422" s="292"/>
      <c r="D422" s="292"/>
      <c r="E422" s="292"/>
      <c r="F422" s="292"/>
      <c r="G422" s="295" t="s">
        <v>1030</v>
      </c>
      <c r="H422" s="296"/>
      <c r="I422" s="296"/>
      <c r="J422" s="296"/>
      <c r="K422" s="296"/>
      <c r="L422" s="115">
        <v>527.79999999999995</v>
      </c>
      <c r="M422" s="115">
        <v>0</v>
      </c>
      <c r="N422" s="115">
        <v>11.17</v>
      </c>
      <c r="O422" s="115">
        <v>538.97</v>
      </c>
      <c r="P422" s="115">
        <f>N422-M422</f>
        <v>11.17</v>
      </c>
    </row>
    <row r="423" spans="1:16" ht="9.9" customHeight="1" x14ac:dyDescent="0.3">
      <c r="A423" s="116" t="s">
        <v>336</v>
      </c>
      <c r="B423" s="291" t="s">
        <v>336</v>
      </c>
      <c r="C423" s="292"/>
      <c r="D423" s="292"/>
      <c r="E423" s="292"/>
      <c r="F423" s="292"/>
      <c r="G423" s="117" t="s">
        <v>336</v>
      </c>
      <c r="H423" s="118"/>
      <c r="I423" s="118"/>
      <c r="J423" s="118"/>
      <c r="K423" s="118"/>
      <c r="L423" s="119"/>
      <c r="M423" s="119"/>
      <c r="N423" s="119"/>
      <c r="O423" s="119"/>
      <c r="P423" s="119"/>
    </row>
    <row r="424" spans="1:16" ht="9.9" customHeight="1" x14ac:dyDescent="0.3">
      <c r="A424" s="204" t="s">
        <v>1036</v>
      </c>
      <c r="B424" s="291" t="s">
        <v>336</v>
      </c>
      <c r="C424" s="292"/>
      <c r="D424" s="292"/>
      <c r="E424" s="293" t="s">
        <v>1037</v>
      </c>
      <c r="F424" s="294"/>
      <c r="G424" s="294"/>
      <c r="H424" s="294"/>
      <c r="I424" s="294"/>
      <c r="J424" s="294"/>
      <c r="K424" s="294"/>
      <c r="L424" s="114">
        <v>326.73</v>
      </c>
      <c r="M424" s="114">
        <v>0</v>
      </c>
      <c r="N424" s="114">
        <v>192.91</v>
      </c>
      <c r="O424" s="114">
        <v>519.64</v>
      </c>
      <c r="P424" s="114">
        <f>N424-M424</f>
        <v>192.91</v>
      </c>
    </row>
    <row r="425" spans="1:16" ht="9.9" customHeight="1" x14ac:dyDescent="0.3">
      <c r="A425" s="204" t="s">
        <v>1038</v>
      </c>
      <c r="B425" s="291" t="s">
        <v>336</v>
      </c>
      <c r="C425" s="292"/>
      <c r="D425" s="292"/>
      <c r="E425" s="292"/>
      <c r="F425" s="293" t="s">
        <v>1039</v>
      </c>
      <c r="G425" s="294"/>
      <c r="H425" s="294"/>
      <c r="I425" s="294"/>
      <c r="J425" s="294"/>
      <c r="K425" s="294"/>
      <c r="L425" s="114">
        <v>326.73</v>
      </c>
      <c r="M425" s="114">
        <v>0</v>
      </c>
      <c r="N425" s="114">
        <v>192.91</v>
      </c>
      <c r="O425" s="114">
        <v>519.64</v>
      </c>
      <c r="P425" s="114">
        <f>N425-M425</f>
        <v>192.91</v>
      </c>
    </row>
    <row r="426" spans="1:16" ht="9.9" customHeight="1" x14ac:dyDescent="0.3">
      <c r="A426" s="203" t="s">
        <v>1040</v>
      </c>
      <c r="B426" s="291" t="s">
        <v>336</v>
      </c>
      <c r="C426" s="292"/>
      <c r="D426" s="292"/>
      <c r="E426" s="292"/>
      <c r="F426" s="292"/>
      <c r="G426" s="295" t="s">
        <v>1041</v>
      </c>
      <c r="H426" s="296"/>
      <c r="I426" s="296"/>
      <c r="J426" s="296"/>
      <c r="K426" s="296"/>
      <c r="L426" s="115">
        <v>326.73</v>
      </c>
      <c r="M426" s="115">
        <v>0</v>
      </c>
      <c r="N426" s="115">
        <v>192.91</v>
      </c>
      <c r="O426" s="115">
        <v>519.64</v>
      </c>
      <c r="P426" s="115">
        <f>N426-M426</f>
        <v>192.91</v>
      </c>
    </row>
    <row r="427" spans="1:16" ht="9.9" customHeight="1" x14ac:dyDescent="0.3">
      <c r="A427" s="116" t="s">
        <v>336</v>
      </c>
      <c r="B427" s="291" t="s">
        <v>336</v>
      </c>
      <c r="C427" s="292"/>
      <c r="D427" s="292"/>
      <c r="E427" s="292"/>
      <c r="F427" s="292"/>
      <c r="G427" s="117" t="s">
        <v>336</v>
      </c>
      <c r="H427" s="118"/>
      <c r="I427" s="118"/>
      <c r="J427" s="118"/>
      <c r="K427" s="118"/>
      <c r="L427" s="119"/>
      <c r="M427" s="119"/>
      <c r="N427" s="119"/>
      <c r="O427" s="119"/>
      <c r="P427" s="119"/>
    </row>
    <row r="428" spans="1:16" ht="9.9" customHeight="1" x14ac:dyDescent="0.3">
      <c r="A428" s="204" t="s">
        <v>1042</v>
      </c>
      <c r="B428" s="291" t="s">
        <v>336</v>
      </c>
      <c r="C428" s="292"/>
      <c r="D428" s="292"/>
      <c r="E428" s="293" t="s">
        <v>980</v>
      </c>
      <c r="F428" s="294"/>
      <c r="G428" s="294"/>
      <c r="H428" s="294"/>
      <c r="I428" s="294"/>
      <c r="J428" s="294"/>
      <c r="K428" s="294"/>
      <c r="L428" s="114">
        <v>95535.57</v>
      </c>
      <c r="M428" s="114">
        <v>0</v>
      </c>
      <c r="N428" s="114">
        <v>24297</v>
      </c>
      <c r="O428" s="114">
        <v>119832.57</v>
      </c>
      <c r="P428" s="114">
        <f>N428-M428</f>
        <v>24297</v>
      </c>
    </row>
    <row r="429" spans="1:16" ht="9.9" customHeight="1" x14ac:dyDescent="0.3">
      <c r="A429" s="204" t="s">
        <v>1043</v>
      </c>
      <c r="B429" s="291" t="s">
        <v>336</v>
      </c>
      <c r="C429" s="292"/>
      <c r="D429" s="292"/>
      <c r="E429" s="292"/>
      <c r="F429" s="293" t="s">
        <v>980</v>
      </c>
      <c r="G429" s="294"/>
      <c r="H429" s="294"/>
      <c r="I429" s="294"/>
      <c r="J429" s="294"/>
      <c r="K429" s="294"/>
      <c r="L429" s="114">
        <v>95535.57</v>
      </c>
      <c r="M429" s="114">
        <v>0</v>
      </c>
      <c r="N429" s="114">
        <v>24297</v>
      </c>
      <c r="O429" s="114">
        <v>119832.57</v>
      </c>
      <c r="P429" s="114">
        <f>N429-M429</f>
        <v>24297</v>
      </c>
    </row>
    <row r="430" spans="1:16" ht="9.75" customHeight="1" x14ac:dyDescent="0.3">
      <c r="A430" s="203" t="s">
        <v>1044</v>
      </c>
      <c r="B430" s="291" t="s">
        <v>336</v>
      </c>
      <c r="C430" s="292"/>
      <c r="D430" s="292"/>
      <c r="E430" s="292"/>
      <c r="F430" s="292"/>
      <c r="G430" s="295" t="s">
        <v>985</v>
      </c>
      <c r="H430" s="296"/>
      <c r="I430" s="296"/>
      <c r="J430" s="296"/>
      <c r="K430" s="296"/>
      <c r="L430" s="115">
        <v>95535.57</v>
      </c>
      <c r="M430" s="115">
        <v>0</v>
      </c>
      <c r="N430" s="115">
        <v>24297</v>
      </c>
      <c r="O430" s="115">
        <v>119832.57</v>
      </c>
      <c r="P430" s="115">
        <f>N430-M430</f>
        <v>24297</v>
      </c>
    </row>
  </sheetData>
  <mergeCells count="778">
    <mergeCell ref="B1:K1"/>
    <mergeCell ref="B4:K4"/>
    <mergeCell ref="C5:K5"/>
    <mergeCell ref="B6:C6"/>
    <mergeCell ref="D6:K6"/>
    <mergeCell ref="B7:D7"/>
    <mergeCell ref="E7:K7"/>
    <mergeCell ref="B11:F11"/>
    <mergeCell ref="B12:E12"/>
    <mergeCell ref="F12:K12"/>
    <mergeCell ref="B13:F13"/>
    <mergeCell ref="G13:K13"/>
    <mergeCell ref="B14:F14"/>
    <mergeCell ref="G14:K14"/>
    <mergeCell ref="B8:E8"/>
    <mergeCell ref="F8:K8"/>
    <mergeCell ref="B9:F9"/>
    <mergeCell ref="G9:K9"/>
    <mergeCell ref="B10:F10"/>
    <mergeCell ref="G10:K10"/>
    <mergeCell ref="B19:F19"/>
    <mergeCell ref="G19:K19"/>
    <mergeCell ref="B20:F20"/>
    <mergeCell ref="G20:K20"/>
    <mergeCell ref="B21:F21"/>
    <mergeCell ref="G21:K21"/>
    <mergeCell ref="B15:F15"/>
    <mergeCell ref="G15:K15"/>
    <mergeCell ref="B16:F16"/>
    <mergeCell ref="G16:K16"/>
    <mergeCell ref="B17:F17"/>
    <mergeCell ref="B18:E18"/>
    <mergeCell ref="F18:K18"/>
    <mergeCell ref="B26:F26"/>
    <mergeCell ref="B27:E27"/>
    <mergeCell ref="F27:K27"/>
    <mergeCell ref="B28:F28"/>
    <mergeCell ref="G28:K28"/>
    <mergeCell ref="B29:F29"/>
    <mergeCell ref="B22:F22"/>
    <mergeCell ref="G22:K22"/>
    <mergeCell ref="B23:F23"/>
    <mergeCell ref="B24:E24"/>
    <mergeCell ref="F24:K24"/>
    <mergeCell ref="B25:F25"/>
    <mergeCell ref="G25:K25"/>
    <mergeCell ref="B33:F33"/>
    <mergeCell ref="G33:K33"/>
    <mergeCell ref="B34:F34"/>
    <mergeCell ref="G34:K34"/>
    <mergeCell ref="B35:F35"/>
    <mergeCell ref="G35:K35"/>
    <mergeCell ref="B30:C30"/>
    <mergeCell ref="D30:K30"/>
    <mergeCell ref="B31:D31"/>
    <mergeCell ref="E31:K31"/>
    <mergeCell ref="B32:E32"/>
    <mergeCell ref="F32:K32"/>
    <mergeCell ref="B40:F40"/>
    <mergeCell ref="G40:K40"/>
    <mergeCell ref="B41:F41"/>
    <mergeCell ref="C42:K42"/>
    <mergeCell ref="B43:C43"/>
    <mergeCell ref="D43:K43"/>
    <mergeCell ref="B36:F36"/>
    <mergeCell ref="G36:K36"/>
    <mergeCell ref="B37:F37"/>
    <mergeCell ref="B38:D38"/>
    <mergeCell ref="E38:K38"/>
    <mergeCell ref="B39:E39"/>
    <mergeCell ref="F39:K39"/>
    <mergeCell ref="B47:F47"/>
    <mergeCell ref="B48:C48"/>
    <mergeCell ref="D48:K48"/>
    <mergeCell ref="B49:D49"/>
    <mergeCell ref="E49:K49"/>
    <mergeCell ref="B50:E50"/>
    <mergeCell ref="F50:K50"/>
    <mergeCell ref="B44:D44"/>
    <mergeCell ref="E44:K44"/>
    <mergeCell ref="B45:E45"/>
    <mergeCell ref="F45:K45"/>
    <mergeCell ref="B46:F46"/>
    <mergeCell ref="G46:K46"/>
    <mergeCell ref="B54:F54"/>
    <mergeCell ref="G54:K54"/>
    <mergeCell ref="B55:F55"/>
    <mergeCell ref="G55:K55"/>
    <mergeCell ref="B56:F56"/>
    <mergeCell ref="G56:K56"/>
    <mergeCell ref="B51:F51"/>
    <mergeCell ref="G51:K51"/>
    <mergeCell ref="B52:F52"/>
    <mergeCell ref="G52:K52"/>
    <mergeCell ref="B53:F53"/>
    <mergeCell ref="G53:K53"/>
    <mergeCell ref="B60:F60"/>
    <mergeCell ref="G60:K60"/>
    <mergeCell ref="B61:F61"/>
    <mergeCell ref="G61:K61"/>
    <mergeCell ref="B62:F62"/>
    <mergeCell ref="G62:K62"/>
    <mergeCell ref="B57:F57"/>
    <mergeCell ref="G57:K57"/>
    <mergeCell ref="B58:F58"/>
    <mergeCell ref="G58:K58"/>
    <mergeCell ref="B59:F59"/>
    <mergeCell ref="G59:K59"/>
    <mergeCell ref="B66:F66"/>
    <mergeCell ref="G66:K66"/>
    <mergeCell ref="B67:F67"/>
    <mergeCell ref="G67:K67"/>
    <mergeCell ref="B68:F68"/>
    <mergeCell ref="G68:K68"/>
    <mergeCell ref="B63:F63"/>
    <mergeCell ref="G63:K63"/>
    <mergeCell ref="B64:F64"/>
    <mergeCell ref="G64:K64"/>
    <mergeCell ref="B65:F65"/>
    <mergeCell ref="G65:K65"/>
    <mergeCell ref="B72:F72"/>
    <mergeCell ref="G72:K72"/>
    <mergeCell ref="B73:F73"/>
    <mergeCell ref="G73:K73"/>
    <mergeCell ref="B74:F74"/>
    <mergeCell ref="G74:K74"/>
    <mergeCell ref="B69:F69"/>
    <mergeCell ref="G69:K69"/>
    <mergeCell ref="B70:F70"/>
    <mergeCell ref="G70:K70"/>
    <mergeCell ref="B71:F71"/>
    <mergeCell ref="G71:K71"/>
    <mergeCell ref="B79:E79"/>
    <mergeCell ref="F79:K79"/>
    <mergeCell ref="B80:F80"/>
    <mergeCell ref="G80:K80"/>
    <mergeCell ref="B81:F81"/>
    <mergeCell ref="G81:K81"/>
    <mergeCell ref="B75:F75"/>
    <mergeCell ref="G75:K75"/>
    <mergeCell ref="B76:F76"/>
    <mergeCell ref="G76:K76"/>
    <mergeCell ref="B77:F77"/>
    <mergeCell ref="B78:D78"/>
    <mergeCell ref="E78:K78"/>
    <mergeCell ref="B85:F85"/>
    <mergeCell ref="G85:K85"/>
    <mergeCell ref="B86:F86"/>
    <mergeCell ref="G86:K86"/>
    <mergeCell ref="B87:F87"/>
    <mergeCell ref="G87:K87"/>
    <mergeCell ref="B82:F82"/>
    <mergeCell ref="G82:K82"/>
    <mergeCell ref="B83:F83"/>
    <mergeCell ref="G83:K83"/>
    <mergeCell ref="B84:F84"/>
    <mergeCell ref="G84:K84"/>
    <mergeCell ref="B91:F91"/>
    <mergeCell ref="G91:K91"/>
    <mergeCell ref="B92:F92"/>
    <mergeCell ref="G92:K92"/>
    <mergeCell ref="B93:F93"/>
    <mergeCell ref="G93:K93"/>
    <mergeCell ref="B88:F88"/>
    <mergeCell ref="G88:K88"/>
    <mergeCell ref="B89:F89"/>
    <mergeCell ref="G89:K89"/>
    <mergeCell ref="B90:F90"/>
    <mergeCell ref="G90:K90"/>
    <mergeCell ref="B97:F97"/>
    <mergeCell ref="G97:K97"/>
    <mergeCell ref="B98:F98"/>
    <mergeCell ref="G98:K98"/>
    <mergeCell ref="B99:F99"/>
    <mergeCell ref="G99:K99"/>
    <mergeCell ref="B94:F94"/>
    <mergeCell ref="G94:K94"/>
    <mergeCell ref="B95:F95"/>
    <mergeCell ref="G95:K95"/>
    <mergeCell ref="B96:F96"/>
    <mergeCell ref="G96:K96"/>
    <mergeCell ref="B103:F103"/>
    <mergeCell ref="G103:K103"/>
    <mergeCell ref="B104:F104"/>
    <mergeCell ref="B105:D105"/>
    <mergeCell ref="E105:K105"/>
    <mergeCell ref="B106:E106"/>
    <mergeCell ref="F106:K106"/>
    <mergeCell ref="B100:F100"/>
    <mergeCell ref="G100:K100"/>
    <mergeCell ref="B101:F101"/>
    <mergeCell ref="G101:K101"/>
    <mergeCell ref="B102:F102"/>
    <mergeCell ref="G102:K102"/>
    <mergeCell ref="B110:F110"/>
    <mergeCell ref="B111:E111"/>
    <mergeCell ref="F111:K111"/>
    <mergeCell ref="B112:F112"/>
    <mergeCell ref="G112:K112"/>
    <mergeCell ref="B113:F113"/>
    <mergeCell ref="G113:K113"/>
    <mergeCell ref="B107:F107"/>
    <mergeCell ref="G107:K107"/>
    <mergeCell ref="B108:F108"/>
    <mergeCell ref="G108:K108"/>
    <mergeCell ref="B109:F109"/>
    <mergeCell ref="G109:K109"/>
    <mergeCell ref="B118:F118"/>
    <mergeCell ref="G118:K118"/>
    <mergeCell ref="B119:F119"/>
    <mergeCell ref="B120:C120"/>
    <mergeCell ref="D120:K120"/>
    <mergeCell ref="B121:D121"/>
    <mergeCell ref="E121:K121"/>
    <mergeCell ref="B114:F114"/>
    <mergeCell ref="G114:K114"/>
    <mergeCell ref="B115:F115"/>
    <mergeCell ref="B116:D116"/>
    <mergeCell ref="E116:K116"/>
    <mergeCell ref="B117:E117"/>
    <mergeCell ref="F117:K117"/>
    <mergeCell ref="B125:F125"/>
    <mergeCell ref="G125:K125"/>
    <mergeCell ref="B126:F126"/>
    <mergeCell ref="G126:K126"/>
    <mergeCell ref="B127:F127"/>
    <mergeCell ref="G127:K127"/>
    <mergeCell ref="B122:E122"/>
    <mergeCell ref="F122:K122"/>
    <mergeCell ref="B123:F123"/>
    <mergeCell ref="G123:K123"/>
    <mergeCell ref="B124:F124"/>
    <mergeCell ref="G124:K124"/>
    <mergeCell ref="B133:E133"/>
    <mergeCell ref="F133:K133"/>
    <mergeCell ref="B134:F134"/>
    <mergeCell ref="G134:K134"/>
    <mergeCell ref="B135:F135"/>
    <mergeCell ref="G135:K135"/>
    <mergeCell ref="B128:F128"/>
    <mergeCell ref="B129:K129"/>
    <mergeCell ref="C130:K130"/>
    <mergeCell ref="B131:C131"/>
    <mergeCell ref="D131:K131"/>
    <mergeCell ref="B132:D132"/>
    <mergeCell ref="E132:K132"/>
    <mergeCell ref="B139:F139"/>
    <mergeCell ref="B140:D140"/>
    <mergeCell ref="E140:K140"/>
    <mergeCell ref="B141:E141"/>
    <mergeCell ref="F141:K141"/>
    <mergeCell ref="B142:F142"/>
    <mergeCell ref="G142:K142"/>
    <mergeCell ref="B136:F136"/>
    <mergeCell ref="G136:K136"/>
    <mergeCell ref="B137:F137"/>
    <mergeCell ref="G137:K137"/>
    <mergeCell ref="B138:F138"/>
    <mergeCell ref="G138:K138"/>
    <mergeCell ref="B146:F146"/>
    <mergeCell ref="B147:D147"/>
    <mergeCell ref="E147:K147"/>
    <mergeCell ref="B148:E148"/>
    <mergeCell ref="F148:K148"/>
    <mergeCell ref="B149:F149"/>
    <mergeCell ref="G149:K149"/>
    <mergeCell ref="B143:F143"/>
    <mergeCell ref="G143:K143"/>
    <mergeCell ref="B144:F144"/>
    <mergeCell ref="G144:K144"/>
    <mergeCell ref="B145:F145"/>
    <mergeCell ref="G145:K145"/>
    <mergeCell ref="B153:F153"/>
    <mergeCell ref="G153:K153"/>
    <mergeCell ref="B154:F154"/>
    <mergeCell ref="G154:K154"/>
    <mergeCell ref="B155:F155"/>
    <mergeCell ref="G155:K155"/>
    <mergeCell ref="B150:F150"/>
    <mergeCell ref="G150:K150"/>
    <mergeCell ref="B151:F151"/>
    <mergeCell ref="G151:K151"/>
    <mergeCell ref="B152:F152"/>
    <mergeCell ref="G152:K152"/>
    <mergeCell ref="B160:F160"/>
    <mergeCell ref="B161:D161"/>
    <mergeCell ref="E161:K161"/>
    <mergeCell ref="B162:E162"/>
    <mergeCell ref="F162:K162"/>
    <mergeCell ref="B163:F163"/>
    <mergeCell ref="G163:K163"/>
    <mergeCell ref="B156:F156"/>
    <mergeCell ref="B157:E157"/>
    <mergeCell ref="F157:K157"/>
    <mergeCell ref="B158:F158"/>
    <mergeCell ref="G158:K158"/>
    <mergeCell ref="B159:F159"/>
    <mergeCell ref="G159:K159"/>
    <mergeCell ref="B168:F168"/>
    <mergeCell ref="G168:K168"/>
    <mergeCell ref="B169:C169"/>
    <mergeCell ref="C170:K170"/>
    <mergeCell ref="B171:C171"/>
    <mergeCell ref="D171:K171"/>
    <mergeCell ref="B164:F164"/>
    <mergeCell ref="B165:C165"/>
    <mergeCell ref="D165:K165"/>
    <mergeCell ref="B166:D166"/>
    <mergeCell ref="E166:K166"/>
    <mergeCell ref="B167:E167"/>
    <mergeCell ref="F167:K167"/>
    <mergeCell ref="B175:F175"/>
    <mergeCell ref="G175:K175"/>
    <mergeCell ref="B176:F176"/>
    <mergeCell ref="G176:K176"/>
    <mergeCell ref="B177:F177"/>
    <mergeCell ref="G177:K177"/>
    <mergeCell ref="B172:D172"/>
    <mergeCell ref="E172:K172"/>
    <mergeCell ref="B173:E173"/>
    <mergeCell ref="F173:K173"/>
    <mergeCell ref="B174:F174"/>
    <mergeCell ref="G174:K174"/>
    <mergeCell ref="B182:E182"/>
    <mergeCell ref="F182:K182"/>
    <mergeCell ref="B183:F183"/>
    <mergeCell ref="G183:K183"/>
    <mergeCell ref="B184:F184"/>
    <mergeCell ref="B185:D185"/>
    <mergeCell ref="E185:K185"/>
    <mergeCell ref="B178:F178"/>
    <mergeCell ref="G178:K178"/>
    <mergeCell ref="B179:F179"/>
    <mergeCell ref="G179:K179"/>
    <mergeCell ref="B180:F180"/>
    <mergeCell ref="B181:D181"/>
    <mergeCell ref="E181:K181"/>
    <mergeCell ref="B190:D190"/>
    <mergeCell ref="E190:K190"/>
    <mergeCell ref="B191:E191"/>
    <mergeCell ref="F191:K191"/>
    <mergeCell ref="B192:F192"/>
    <mergeCell ref="G192:K192"/>
    <mergeCell ref="B186:E186"/>
    <mergeCell ref="F186:K186"/>
    <mergeCell ref="B187:F187"/>
    <mergeCell ref="G187:K187"/>
    <mergeCell ref="B188:F188"/>
    <mergeCell ref="B189:C189"/>
    <mergeCell ref="D189:K189"/>
    <mergeCell ref="B196:F196"/>
    <mergeCell ref="G196:K196"/>
    <mergeCell ref="B197:C197"/>
    <mergeCell ref="B198:K198"/>
    <mergeCell ref="C199:K199"/>
    <mergeCell ref="B200:C200"/>
    <mergeCell ref="D200:K200"/>
    <mergeCell ref="B193:F193"/>
    <mergeCell ref="G193:K193"/>
    <mergeCell ref="B194:F194"/>
    <mergeCell ref="G194:K194"/>
    <mergeCell ref="B195:F195"/>
    <mergeCell ref="G195:K195"/>
    <mergeCell ref="B204:F204"/>
    <mergeCell ref="G204:K204"/>
    <mergeCell ref="B205:F205"/>
    <mergeCell ref="G205:K205"/>
    <mergeCell ref="B206:F206"/>
    <mergeCell ref="G206:K206"/>
    <mergeCell ref="B201:D201"/>
    <mergeCell ref="E201:K201"/>
    <mergeCell ref="B202:E202"/>
    <mergeCell ref="F202:K202"/>
    <mergeCell ref="B203:F203"/>
    <mergeCell ref="G203:K203"/>
    <mergeCell ref="B211:F211"/>
    <mergeCell ref="G211:K211"/>
    <mergeCell ref="B212:F212"/>
    <mergeCell ref="G212:K212"/>
    <mergeCell ref="B213:F213"/>
    <mergeCell ref="G213:K213"/>
    <mergeCell ref="B207:F207"/>
    <mergeCell ref="G207:K207"/>
    <mergeCell ref="B208:F208"/>
    <mergeCell ref="B209:D209"/>
    <mergeCell ref="E209:K209"/>
    <mergeCell ref="B210:E210"/>
    <mergeCell ref="F210:K210"/>
    <mergeCell ref="B217:F217"/>
    <mergeCell ref="G217:K217"/>
    <mergeCell ref="B218:F218"/>
    <mergeCell ref="G218:K218"/>
    <mergeCell ref="B219:F219"/>
    <mergeCell ref="G219:K219"/>
    <mergeCell ref="B214:F214"/>
    <mergeCell ref="G214:K214"/>
    <mergeCell ref="B215:F215"/>
    <mergeCell ref="G215:K215"/>
    <mergeCell ref="B216:F216"/>
    <mergeCell ref="G216:K216"/>
    <mergeCell ref="B224:F224"/>
    <mergeCell ref="G224:K224"/>
    <mergeCell ref="B225:F225"/>
    <mergeCell ref="G225:K225"/>
    <mergeCell ref="B226:F226"/>
    <mergeCell ref="G226:K226"/>
    <mergeCell ref="B220:F220"/>
    <mergeCell ref="G220:K220"/>
    <mergeCell ref="B221:F221"/>
    <mergeCell ref="B222:E222"/>
    <mergeCell ref="F222:K222"/>
    <mergeCell ref="B223:F223"/>
    <mergeCell ref="G223:K223"/>
    <mergeCell ref="B230:F230"/>
    <mergeCell ref="G230:K230"/>
    <mergeCell ref="B231:F231"/>
    <mergeCell ref="G231:K231"/>
    <mergeCell ref="B232:F232"/>
    <mergeCell ref="G232:K232"/>
    <mergeCell ref="B227:F227"/>
    <mergeCell ref="G227:K227"/>
    <mergeCell ref="B228:F228"/>
    <mergeCell ref="G228:K228"/>
    <mergeCell ref="B229:F229"/>
    <mergeCell ref="G229:K229"/>
    <mergeCell ref="B236:F236"/>
    <mergeCell ref="G236:K236"/>
    <mergeCell ref="B237:F237"/>
    <mergeCell ref="G237:K237"/>
    <mergeCell ref="B238:F238"/>
    <mergeCell ref="B239:D239"/>
    <mergeCell ref="E239:K239"/>
    <mergeCell ref="B233:F233"/>
    <mergeCell ref="G233:K233"/>
    <mergeCell ref="B234:F234"/>
    <mergeCell ref="G234:K234"/>
    <mergeCell ref="B235:F235"/>
    <mergeCell ref="G235:K235"/>
    <mergeCell ref="B243:F243"/>
    <mergeCell ref="G243:K243"/>
    <mergeCell ref="B244:D244"/>
    <mergeCell ref="B245:C245"/>
    <mergeCell ref="D245:K245"/>
    <mergeCell ref="B246:D246"/>
    <mergeCell ref="E246:K246"/>
    <mergeCell ref="B240:E240"/>
    <mergeCell ref="F240:K240"/>
    <mergeCell ref="B241:F241"/>
    <mergeCell ref="G241:K241"/>
    <mergeCell ref="B242:F242"/>
    <mergeCell ref="G242:K242"/>
    <mergeCell ref="B250:F250"/>
    <mergeCell ref="G250:K250"/>
    <mergeCell ref="B251:F251"/>
    <mergeCell ref="G251:K251"/>
    <mergeCell ref="B252:F252"/>
    <mergeCell ref="G252:K252"/>
    <mergeCell ref="B247:E247"/>
    <mergeCell ref="F247:K247"/>
    <mergeCell ref="B248:F248"/>
    <mergeCell ref="G248:K248"/>
    <mergeCell ref="B249:F249"/>
    <mergeCell ref="G249:K249"/>
    <mergeCell ref="B256:F256"/>
    <mergeCell ref="G256:K256"/>
    <mergeCell ref="B257:F257"/>
    <mergeCell ref="C258:K258"/>
    <mergeCell ref="B259:C259"/>
    <mergeCell ref="D259:K259"/>
    <mergeCell ref="B253:F253"/>
    <mergeCell ref="G253:K253"/>
    <mergeCell ref="B254:F254"/>
    <mergeCell ref="G254:K254"/>
    <mergeCell ref="B255:F255"/>
    <mergeCell ref="G255:K255"/>
    <mergeCell ref="B263:F263"/>
    <mergeCell ref="B264:E264"/>
    <mergeCell ref="F264:K264"/>
    <mergeCell ref="B265:F265"/>
    <mergeCell ref="G265:K265"/>
    <mergeCell ref="B266:F266"/>
    <mergeCell ref="G266:K266"/>
    <mergeCell ref="B260:D260"/>
    <mergeCell ref="E260:K260"/>
    <mergeCell ref="B261:E261"/>
    <mergeCell ref="F261:K261"/>
    <mergeCell ref="B262:F262"/>
    <mergeCell ref="G262:K262"/>
    <mergeCell ref="B271:F271"/>
    <mergeCell ref="G271:K271"/>
    <mergeCell ref="B272:F272"/>
    <mergeCell ref="G272:K272"/>
    <mergeCell ref="B273:F273"/>
    <mergeCell ref="B274:E274"/>
    <mergeCell ref="F274:K274"/>
    <mergeCell ref="B267:F267"/>
    <mergeCell ref="G267:K267"/>
    <mergeCell ref="B268:F268"/>
    <mergeCell ref="G268:K268"/>
    <mergeCell ref="B269:F269"/>
    <mergeCell ref="B270:E270"/>
    <mergeCell ref="F270:K270"/>
    <mergeCell ref="B278:F278"/>
    <mergeCell ref="G278:K278"/>
    <mergeCell ref="B279:F279"/>
    <mergeCell ref="G279:K279"/>
    <mergeCell ref="B280:F280"/>
    <mergeCell ref="G280:K280"/>
    <mergeCell ref="B275:F275"/>
    <mergeCell ref="G275:K275"/>
    <mergeCell ref="B276:F276"/>
    <mergeCell ref="G276:K276"/>
    <mergeCell ref="B277:F277"/>
    <mergeCell ref="G277:K277"/>
    <mergeCell ref="B285:F285"/>
    <mergeCell ref="G285:K285"/>
    <mergeCell ref="B286:F286"/>
    <mergeCell ref="G286:K286"/>
    <mergeCell ref="B287:F287"/>
    <mergeCell ref="G287:K287"/>
    <mergeCell ref="B281:F281"/>
    <mergeCell ref="B282:E282"/>
    <mergeCell ref="F282:K282"/>
    <mergeCell ref="B283:F283"/>
    <mergeCell ref="G283:K283"/>
    <mergeCell ref="B284:F284"/>
    <mergeCell ref="G284:K284"/>
    <mergeCell ref="B292:F292"/>
    <mergeCell ref="G292:K292"/>
    <mergeCell ref="B293:F293"/>
    <mergeCell ref="G293:K293"/>
    <mergeCell ref="B294:F294"/>
    <mergeCell ref="G294:K294"/>
    <mergeCell ref="B288:F288"/>
    <mergeCell ref="B289:E289"/>
    <mergeCell ref="F289:K289"/>
    <mergeCell ref="B290:F290"/>
    <mergeCell ref="G290:K290"/>
    <mergeCell ref="B291:F291"/>
    <mergeCell ref="G291:K291"/>
    <mergeCell ref="B298:F298"/>
    <mergeCell ref="G298:K298"/>
    <mergeCell ref="B299:F299"/>
    <mergeCell ref="G299:K299"/>
    <mergeCell ref="B300:F300"/>
    <mergeCell ref="G300:K300"/>
    <mergeCell ref="B295:F295"/>
    <mergeCell ref="G295:K295"/>
    <mergeCell ref="B296:F296"/>
    <mergeCell ref="G296:K296"/>
    <mergeCell ref="B297:F297"/>
    <mergeCell ref="G297:K297"/>
    <mergeCell ref="B304:F304"/>
    <mergeCell ref="G304:K304"/>
    <mergeCell ref="B305:F305"/>
    <mergeCell ref="G305:K305"/>
    <mergeCell ref="B306:F306"/>
    <mergeCell ref="G306:K306"/>
    <mergeCell ref="B301:F301"/>
    <mergeCell ref="G301:K301"/>
    <mergeCell ref="B302:F302"/>
    <mergeCell ref="G302:K302"/>
    <mergeCell ref="B303:F303"/>
    <mergeCell ref="G303:K303"/>
    <mergeCell ref="C311:K311"/>
    <mergeCell ref="B312:C312"/>
    <mergeCell ref="D312:K312"/>
    <mergeCell ref="B313:D313"/>
    <mergeCell ref="E313:K313"/>
    <mergeCell ref="B314:E314"/>
    <mergeCell ref="F314:K314"/>
    <mergeCell ref="B307:F307"/>
    <mergeCell ref="B308:E308"/>
    <mergeCell ref="F308:K308"/>
    <mergeCell ref="B309:F309"/>
    <mergeCell ref="G309:K309"/>
    <mergeCell ref="B310:F310"/>
    <mergeCell ref="B318:F318"/>
    <mergeCell ref="G318:K318"/>
    <mergeCell ref="B319:F319"/>
    <mergeCell ref="G319:K319"/>
    <mergeCell ref="B320:F320"/>
    <mergeCell ref="G320:K320"/>
    <mergeCell ref="B315:F315"/>
    <mergeCell ref="G315:K315"/>
    <mergeCell ref="B316:F316"/>
    <mergeCell ref="G316:K316"/>
    <mergeCell ref="B317:F317"/>
    <mergeCell ref="G317:K317"/>
    <mergeCell ref="B324:F324"/>
    <mergeCell ref="B325:E325"/>
    <mergeCell ref="F325:K325"/>
    <mergeCell ref="B326:F326"/>
    <mergeCell ref="G326:K326"/>
    <mergeCell ref="B327:F327"/>
    <mergeCell ref="B321:F321"/>
    <mergeCell ref="G321:K321"/>
    <mergeCell ref="B322:F322"/>
    <mergeCell ref="G322:K322"/>
    <mergeCell ref="B323:F323"/>
    <mergeCell ref="G323:K323"/>
    <mergeCell ref="B332:C332"/>
    <mergeCell ref="D332:K332"/>
    <mergeCell ref="B333:D333"/>
    <mergeCell ref="E333:K333"/>
    <mergeCell ref="B334:E334"/>
    <mergeCell ref="F334:K334"/>
    <mergeCell ref="B328:E328"/>
    <mergeCell ref="F328:K328"/>
    <mergeCell ref="B329:F329"/>
    <mergeCell ref="G329:K329"/>
    <mergeCell ref="B330:F330"/>
    <mergeCell ref="C331:K331"/>
    <mergeCell ref="B339:D339"/>
    <mergeCell ref="E339:K339"/>
    <mergeCell ref="B340:E340"/>
    <mergeCell ref="F340:K340"/>
    <mergeCell ref="B341:F341"/>
    <mergeCell ref="G341:K341"/>
    <mergeCell ref="B335:F335"/>
    <mergeCell ref="G335:K335"/>
    <mergeCell ref="B336:F336"/>
    <mergeCell ref="C337:K337"/>
    <mergeCell ref="B338:C338"/>
    <mergeCell ref="D338:K338"/>
    <mergeCell ref="B346:F346"/>
    <mergeCell ref="B347:E347"/>
    <mergeCell ref="F347:K347"/>
    <mergeCell ref="B348:F348"/>
    <mergeCell ref="G348:K348"/>
    <mergeCell ref="B349:F349"/>
    <mergeCell ref="G349:K349"/>
    <mergeCell ref="B342:F342"/>
    <mergeCell ref="G342:K342"/>
    <mergeCell ref="B343:F343"/>
    <mergeCell ref="B344:E344"/>
    <mergeCell ref="F344:K344"/>
    <mergeCell ref="B345:F345"/>
    <mergeCell ref="G345:K345"/>
    <mergeCell ref="B354:F354"/>
    <mergeCell ref="G354:K354"/>
    <mergeCell ref="B355:F355"/>
    <mergeCell ref="C356:K356"/>
    <mergeCell ref="B357:C357"/>
    <mergeCell ref="D357:K357"/>
    <mergeCell ref="B350:F350"/>
    <mergeCell ref="G350:K350"/>
    <mergeCell ref="B351:F351"/>
    <mergeCell ref="G351:K351"/>
    <mergeCell ref="B352:F352"/>
    <mergeCell ref="B353:E353"/>
    <mergeCell ref="F353:K353"/>
    <mergeCell ref="B361:F361"/>
    <mergeCell ref="B362:E362"/>
    <mergeCell ref="F362:K362"/>
    <mergeCell ref="B363:F363"/>
    <mergeCell ref="G363:K363"/>
    <mergeCell ref="B364:F364"/>
    <mergeCell ref="G364:K364"/>
    <mergeCell ref="B358:D358"/>
    <mergeCell ref="E358:K358"/>
    <mergeCell ref="B359:E359"/>
    <mergeCell ref="F359:K359"/>
    <mergeCell ref="B360:F360"/>
    <mergeCell ref="G360:K360"/>
    <mergeCell ref="C369:K369"/>
    <mergeCell ref="B370:C370"/>
    <mergeCell ref="D370:K370"/>
    <mergeCell ref="B371:D371"/>
    <mergeCell ref="E371:K371"/>
    <mergeCell ref="B372:E372"/>
    <mergeCell ref="F372:K372"/>
    <mergeCell ref="B365:F365"/>
    <mergeCell ref="B366:E366"/>
    <mergeCell ref="F366:K366"/>
    <mergeCell ref="B367:F367"/>
    <mergeCell ref="G367:K367"/>
    <mergeCell ref="B368:F368"/>
    <mergeCell ref="B377:D377"/>
    <mergeCell ref="E377:K377"/>
    <mergeCell ref="B378:E378"/>
    <mergeCell ref="F378:K378"/>
    <mergeCell ref="B379:F379"/>
    <mergeCell ref="G379:K379"/>
    <mergeCell ref="B373:F373"/>
    <mergeCell ref="G373:K373"/>
    <mergeCell ref="B374:F374"/>
    <mergeCell ref="C375:K375"/>
    <mergeCell ref="B376:C376"/>
    <mergeCell ref="D376:K376"/>
    <mergeCell ref="B384:D384"/>
    <mergeCell ref="E384:K384"/>
    <mergeCell ref="B385:E385"/>
    <mergeCell ref="F385:K385"/>
    <mergeCell ref="B386:F386"/>
    <mergeCell ref="G386:K386"/>
    <mergeCell ref="B380:F380"/>
    <mergeCell ref="G380:K380"/>
    <mergeCell ref="B381:F381"/>
    <mergeCell ref="C382:K382"/>
    <mergeCell ref="B383:C383"/>
    <mergeCell ref="D383:K383"/>
    <mergeCell ref="B391:E391"/>
    <mergeCell ref="F391:K391"/>
    <mergeCell ref="B392:F392"/>
    <mergeCell ref="G392:K392"/>
    <mergeCell ref="B393:F393"/>
    <mergeCell ref="G393:K393"/>
    <mergeCell ref="B387:F387"/>
    <mergeCell ref="C388:K388"/>
    <mergeCell ref="B389:C389"/>
    <mergeCell ref="D389:K389"/>
    <mergeCell ref="B390:D390"/>
    <mergeCell ref="E390:K390"/>
    <mergeCell ref="B399:D399"/>
    <mergeCell ref="E399:K399"/>
    <mergeCell ref="B400:E400"/>
    <mergeCell ref="F400:K400"/>
    <mergeCell ref="B401:F401"/>
    <mergeCell ref="G401:K401"/>
    <mergeCell ref="B394:F394"/>
    <mergeCell ref="G394:K394"/>
    <mergeCell ref="B395:D395"/>
    <mergeCell ref="B396:K396"/>
    <mergeCell ref="C397:K397"/>
    <mergeCell ref="B398:C398"/>
    <mergeCell ref="D398:K398"/>
    <mergeCell ref="B406:F406"/>
    <mergeCell ref="G406:K406"/>
    <mergeCell ref="B407:F407"/>
    <mergeCell ref="G407:K407"/>
    <mergeCell ref="B408:F408"/>
    <mergeCell ref="B409:E409"/>
    <mergeCell ref="F409:K409"/>
    <mergeCell ref="B402:F402"/>
    <mergeCell ref="B403:D403"/>
    <mergeCell ref="E403:K403"/>
    <mergeCell ref="B404:E404"/>
    <mergeCell ref="F404:K404"/>
    <mergeCell ref="B405:F405"/>
    <mergeCell ref="G405:K405"/>
    <mergeCell ref="B414:F414"/>
    <mergeCell ref="B415:D415"/>
    <mergeCell ref="E415:K415"/>
    <mergeCell ref="B416:E416"/>
    <mergeCell ref="F416:K416"/>
    <mergeCell ref="B417:F417"/>
    <mergeCell ref="G417:K417"/>
    <mergeCell ref="B410:F410"/>
    <mergeCell ref="G410:K410"/>
    <mergeCell ref="B411:F411"/>
    <mergeCell ref="B412:E412"/>
    <mergeCell ref="F412:K412"/>
    <mergeCell ref="B413:F413"/>
    <mergeCell ref="G413:K413"/>
    <mergeCell ref="B422:F422"/>
    <mergeCell ref="G422:K422"/>
    <mergeCell ref="B423:F423"/>
    <mergeCell ref="B424:D424"/>
    <mergeCell ref="E424:K424"/>
    <mergeCell ref="B425:E425"/>
    <mergeCell ref="F425:K425"/>
    <mergeCell ref="B418:F418"/>
    <mergeCell ref="G418:K418"/>
    <mergeCell ref="B419:F419"/>
    <mergeCell ref="B420:D420"/>
    <mergeCell ref="E420:K420"/>
    <mergeCell ref="B421:E421"/>
    <mergeCell ref="F421:K421"/>
    <mergeCell ref="B430:F430"/>
    <mergeCell ref="G430:K430"/>
    <mergeCell ref="B426:F426"/>
    <mergeCell ref="G426:K426"/>
    <mergeCell ref="B427:F427"/>
    <mergeCell ref="B428:D428"/>
    <mergeCell ref="E428:K428"/>
    <mergeCell ref="B429:E429"/>
    <mergeCell ref="F429:K429"/>
  </mergeCells>
  <pageMargins left="0.3611111111111111" right="0.3611111111111111" top="0.3611111111111111" bottom="0.3611111111111111" header="0.31496062000000002" footer="0.31496062000000002"/>
  <pageSetup paperSize="9" orientation="portrait" r:id="rId1"/>
  <rowBreaks count="1" manualBreakCount="1">
    <brk id="4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OrçadoxRealizado</vt:lpstr>
      <vt:lpstr>Dez</vt:lpstr>
      <vt:lpstr>Nov</vt:lpstr>
      <vt:lpstr>Out</vt:lpstr>
      <vt:lpstr>Set</vt:lpstr>
      <vt:lpstr>Ago</vt:lpstr>
      <vt:lpstr>Jul</vt:lpstr>
      <vt:lpstr>Jun</vt:lpstr>
      <vt:lpstr>Mai</vt:lpstr>
      <vt:lpstr>Abr</vt:lpstr>
      <vt:lpstr>Mar</vt:lpstr>
      <vt:lpstr>Fev</vt:lpstr>
      <vt:lpstr>Jan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2018-05-22T14:06:23Z</dcterms:created>
  <dcterms:modified xsi:type="dcterms:W3CDTF">2022-08-01T20:57:34Z</dcterms:modified>
  <cp:category/>
  <cp:contentStatus/>
</cp:coreProperties>
</file>